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0" windowWidth="16320" windowHeight="12195" tabRatio="862"/>
  </bookViews>
  <sheets>
    <sheet name="NASLOVNICA" sheetId="15" r:id="rId1"/>
    <sheet name="SADRŽAJ" sheetId="16" r:id="rId2"/>
    <sheet name="OPĆI OPIS" sheetId="22" r:id="rId3"/>
    <sheet name="OPĆI UVJETI_GRAĐ" sheetId="37" r:id="rId4"/>
    <sheet name="A_GRAĐ-OBRT" sheetId="1" r:id="rId5"/>
    <sheet name="B_VIO" sheetId="31" r:id="rId6"/>
    <sheet name="OPĆI UVJETI_STROJ" sheetId="38" r:id="rId7"/>
    <sheet name="C_STROJARSTVO" sheetId="32" r:id="rId8"/>
    <sheet name="OPĆI UVJETI_ELE" sheetId="39" r:id="rId9"/>
    <sheet name="D_ELEKTROINSTALACIJE" sheetId="34" r:id="rId10"/>
    <sheet name="REKAPITULACIJA" sheetId="24" r:id="rId11"/>
  </sheets>
  <definedNames>
    <definedName name="_xlnm.Print_Area" localSheetId="4">'A_GRAĐ-OBRT'!$A$1:$F$445</definedName>
    <definedName name="_xlnm.Print_Area" localSheetId="5">B_VIO!$A$1:$F$170</definedName>
    <definedName name="_xlnm.Print_Area" localSheetId="7">C_STROJARSTVO!$A$1:$F$78</definedName>
    <definedName name="_xlnm.Print_Area" localSheetId="9">D_ELEKTROINSTALACIJE!$A$1:$F$162</definedName>
    <definedName name="_xlnm.Print_Area" localSheetId="0">NASLOVNICA!$A$1:$J$31</definedName>
    <definedName name="_xlnm.Print_Area" localSheetId="2">'OPĆI OPIS'!$A$1:$A$69</definedName>
    <definedName name="_xlnm.Print_Area" localSheetId="8">'OPĆI UVJETI_ELE'!$A$1:$A$29</definedName>
    <definedName name="_xlnm.Print_Area" localSheetId="3">'OPĆI UVJETI_GRAĐ'!$A$1:$A$93</definedName>
    <definedName name="_xlnm.Print_Area" localSheetId="6">'OPĆI UVJETI_STROJ'!$A$1:$A$12</definedName>
    <definedName name="_xlnm.Print_Area" localSheetId="10">REKAPITULACIJA!$A$1:$F$23</definedName>
    <definedName name="_xlnm.Print_Area" localSheetId="1">SADRŽAJ!$A$1:$C$25</definedName>
    <definedName name="_xlnm.Print_Titles" localSheetId="4">'A_GRAĐ-OBRT'!$1:$8</definedName>
    <definedName name="_xlnm.Print_Titles" localSheetId="5">B_VIO!$1:$8</definedName>
    <definedName name="_xlnm.Print_Titles" localSheetId="7">C_STROJARSTVO!$1:$8</definedName>
    <definedName name="_xlnm.Print_Titles" localSheetId="9">D_ELEKTROINSTALACIJE!$1:$8</definedName>
  </definedNames>
  <calcPr calcId="145621"/>
</workbook>
</file>

<file path=xl/calcChain.xml><?xml version="1.0" encoding="utf-8"?>
<calcChain xmlns="http://schemas.openxmlformats.org/spreadsheetml/2006/main">
  <c r="A128" i="31" l="1"/>
  <c r="A103" i="31"/>
  <c r="A75" i="31"/>
  <c r="B159" i="31"/>
  <c r="A159" i="31"/>
  <c r="F268" i="1" l="1"/>
  <c r="A13" i="34" l="1"/>
  <c r="B16" i="24"/>
  <c r="B14" i="24"/>
  <c r="B12" i="24"/>
  <c r="B10" i="24"/>
  <c r="F220" i="1" l="1"/>
  <c r="F138" i="1"/>
  <c r="F67" i="32" l="1"/>
  <c r="F69" i="34" l="1"/>
  <c r="F66" i="34"/>
  <c r="F178" i="1" l="1"/>
  <c r="A112" i="34" l="1"/>
  <c r="A98" i="34"/>
  <c r="F134" i="34"/>
  <c r="F118" i="34"/>
  <c r="F136" i="34" l="1"/>
  <c r="F132" i="34"/>
  <c r="F130" i="34"/>
  <c r="F128" i="34"/>
  <c r="F126" i="34"/>
  <c r="F124" i="34"/>
  <c r="F122" i="34"/>
  <c r="F120" i="34"/>
  <c r="F116" i="34"/>
  <c r="F114" i="34"/>
  <c r="F138" i="34" s="1"/>
  <c r="A116" i="34"/>
  <c r="A102" i="34"/>
  <c r="A104" i="34" s="1"/>
  <c r="A107" i="34" s="1"/>
  <c r="F107" i="34"/>
  <c r="F105" i="34"/>
  <c r="F102" i="34"/>
  <c r="F100" i="34"/>
  <c r="F93" i="34"/>
  <c r="F92" i="34"/>
  <c r="F91" i="34"/>
  <c r="F90" i="34"/>
  <c r="F89" i="34"/>
  <c r="F88" i="34"/>
  <c r="F87" i="34"/>
  <c r="F86" i="34"/>
  <c r="F109" i="34" l="1"/>
  <c r="A120" i="34"/>
  <c r="A122" i="34" s="1"/>
  <c r="A124" i="34" s="1"/>
  <c r="A126" i="34" s="1"/>
  <c r="A128" i="34" s="1"/>
  <c r="A130" i="34" s="1"/>
  <c r="A132" i="34" s="1"/>
  <c r="A118" i="34"/>
  <c r="A134" i="34" l="1"/>
  <c r="A136" i="34"/>
  <c r="F72" i="34" l="1"/>
  <c r="A65" i="34"/>
  <c r="A68" i="34" s="1"/>
  <c r="A71" i="34" s="1"/>
  <c r="A74" i="34" s="1"/>
  <c r="F78" i="34"/>
  <c r="F76" i="34"/>
  <c r="F74" i="34"/>
  <c r="F63" i="34"/>
  <c r="F56" i="34"/>
  <c r="A56" i="34"/>
  <c r="F54" i="34"/>
  <c r="D47" i="34"/>
  <c r="F47" i="34" s="1"/>
  <c r="F45" i="34"/>
  <c r="A45" i="34"/>
  <c r="A47" i="34" s="1"/>
  <c r="F43" i="34"/>
  <c r="D32" i="34"/>
  <c r="F32" i="34" s="1"/>
  <c r="D36" i="34"/>
  <c r="F36" i="34" s="1"/>
  <c r="F35" i="34"/>
  <c r="F31" i="34"/>
  <c r="A28" i="34"/>
  <c r="A30" i="34" s="1"/>
  <c r="A34" i="34" s="1"/>
  <c r="F28" i="34"/>
  <c r="F26" i="34"/>
  <c r="D13" i="34"/>
  <c r="F58" i="34" l="1"/>
  <c r="A76" i="34"/>
  <c r="A78" i="34" s="1"/>
  <c r="F49" i="34"/>
  <c r="F38" i="34"/>
  <c r="F80" i="34"/>
  <c r="A15" i="34" l="1"/>
  <c r="A17" i="34" s="1"/>
  <c r="A19" i="34" s="1"/>
  <c r="F19" i="34"/>
  <c r="F17" i="34"/>
  <c r="F15" i="34"/>
  <c r="F13" i="34"/>
  <c r="F146" i="31" l="1"/>
  <c r="D112" i="31"/>
  <c r="D108" i="31"/>
  <c r="D113" i="31" s="1"/>
  <c r="F70" i="31"/>
  <c r="F67" i="31"/>
  <c r="F56" i="31"/>
  <c r="F53" i="31"/>
  <c r="F50" i="31"/>
  <c r="F46" i="31"/>
  <c r="F43" i="31"/>
  <c r="F40" i="31"/>
  <c r="F72" i="31" s="1"/>
  <c r="F161" i="31" s="1"/>
  <c r="F31" i="31"/>
  <c r="F30" i="31"/>
  <c r="A36" i="31"/>
  <c r="F13" i="31"/>
  <c r="F14" i="31"/>
  <c r="A16" i="31"/>
  <c r="A19" i="31" s="1"/>
  <c r="A22" i="31" s="1"/>
  <c r="A25" i="31" s="1"/>
  <c r="A28" i="31" s="1"/>
  <c r="F17" i="31"/>
  <c r="F20" i="31"/>
  <c r="F23" i="31"/>
  <c r="F26" i="31"/>
  <c r="F33" i="31" l="1"/>
  <c r="F159" i="31" s="1"/>
  <c r="A9" i="31"/>
  <c r="B33" i="31" s="1"/>
  <c r="D139" i="31" l="1"/>
  <c r="D141" i="31"/>
  <c r="D140" i="31"/>
  <c r="A406" i="1"/>
  <c r="A393" i="1"/>
  <c r="A378" i="1"/>
  <c r="A317" i="1"/>
  <c r="A290" i="1"/>
  <c r="F133" i="1"/>
  <c r="F154" i="1"/>
  <c r="F153" i="1"/>
  <c r="F152" i="1"/>
  <c r="F147" i="1"/>
  <c r="A145" i="1"/>
  <c r="A149" i="1" s="1"/>
  <c r="A156" i="1" s="1"/>
  <c r="F296" i="1" l="1"/>
  <c r="F233" i="1"/>
  <c r="F230" i="1"/>
  <c r="A411" i="1"/>
  <c r="F413" i="1"/>
  <c r="D409" i="1" l="1"/>
  <c r="F409" i="1" s="1"/>
  <c r="A399" i="1" l="1"/>
  <c r="D385" i="1"/>
  <c r="F227" i="1"/>
  <c r="F369" i="1"/>
  <c r="F366" i="1"/>
  <c r="F363" i="1" l="1"/>
  <c r="A324" i="1" l="1"/>
  <c r="A327" i="1" s="1"/>
  <c r="A330" i="1" s="1"/>
  <c r="A333" i="1" s="1"/>
  <c r="A336" i="1" s="1"/>
  <c r="A340" i="1" s="1"/>
  <c r="A343" i="1" s="1"/>
  <c r="A346" i="1" s="1"/>
  <c r="A349" i="1" s="1"/>
  <c r="A352" i="1" s="1"/>
  <c r="A355" i="1" s="1"/>
  <c r="A358" i="1" s="1"/>
  <c r="A365" i="1" s="1"/>
  <c r="F353" i="1"/>
  <c r="F347" i="1"/>
  <c r="D338" i="1"/>
  <c r="F338" i="1" s="1"/>
  <c r="F341" i="1"/>
  <c r="F334" i="1"/>
  <c r="F331" i="1"/>
  <c r="F328" i="1"/>
  <c r="F325" i="1"/>
  <c r="A368" i="1" l="1"/>
  <c r="A371" i="1" s="1"/>
  <c r="A295" i="1" l="1"/>
  <c r="A298" i="1" s="1"/>
  <c r="F312" i="1" l="1"/>
  <c r="F308" i="1"/>
  <c r="F250" i="1"/>
  <c r="F267" i="1"/>
  <c r="F263" i="1"/>
  <c r="F264" i="1"/>
  <c r="F265" i="1"/>
  <c r="F266" i="1"/>
  <c r="F258" i="1" l="1"/>
  <c r="F251" i="1"/>
  <c r="F252" i="1"/>
  <c r="F253" i="1"/>
  <c r="F254" i="1"/>
  <c r="F255" i="1"/>
  <c r="F256" i="1"/>
  <c r="F257" i="1"/>
  <c r="F302" i="1" l="1"/>
  <c r="F299" i="1"/>
  <c r="A277" i="1"/>
  <c r="A238" i="1"/>
  <c r="A183" i="1"/>
  <c r="A143" i="1"/>
  <c r="D198" i="1"/>
  <c r="D174" i="1"/>
  <c r="A160" i="1"/>
  <c r="A128" i="1"/>
  <c r="A131" i="1" s="1"/>
  <c r="A135" i="1" s="1"/>
  <c r="D126" i="1"/>
  <c r="F126" i="1" s="1"/>
  <c r="A122" i="1" l="1"/>
  <c r="F117" i="1"/>
  <c r="D110" i="1"/>
  <c r="F103" i="1"/>
  <c r="F64" i="1"/>
  <c r="F11" i="34" l="1"/>
  <c r="F21" i="34" s="1"/>
  <c r="F151" i="31" l="1"/>
  <c r="F150" i="31"/>
  <c r="F145" i="31"/>
  <c r="F141" i="31"/>
  <c r="F140" i="31"/>
  <c r="F139" i="31"/>
  <c r="F135" i="31"/>
  <c r="A133" i="31"/>
  <c r="F131" i="31"/>
  <c r="F123" i="31"/>
  <c r="F120" i="31"/>
  <c r="F117" i="31"/>
  <c r="F113" i="31"/>
  <c r="F112" i="31"/>
  <c r="A110" i="31"/>
  <c r="A115" i="31" s="1"/>
  <c r="F108" i="31"/>
  <c r="F107" i="31"/>
  <c r="F98" i="31"/>
  <c r="F95" i="31"/>
  <c r="F94" i="31"/>
  <c r="F90" i="31"/>
  <c r="F86" i="31"/>
  <c r="A84" i="31"/>
  <c r="F82" i="31"/>
  <c r="F81" i="31"/>
  <c r="F80" i="31"/>
  <c r="F79" i="31"/>
  <c r="F153" i="31" l="1"/>
  <c r="F167" i="31" s="1"/>
  <c r="F100" i="31"/>
  <c r="F163" i="31" s="1"/>
  <c r="F169" i="31" s="1"/>
  <c r="F125" i="31"/>
  <c r="F165" i="31" s="1"/>
  <c r="A88" i="31"/>
  <c r="A92" i="31" s="1"/>
  <c r="A97" i="31" s="1"/>
  <c r="A119" i="31"/>
  <c r="A122" i="31" s="1"/>
  <c r="A137" i="31"/>
  <c r="A143" i="31" s="1"/>
  <c r="A148" i="31" s="1"/>
  <c r="D305" i="1" l="1"/>
  <c r="F305" i="1" s="1"/>
  <c r="F373" i="1" l="1"/>
  <c r="F262" i="1" l="1"/>
  <c r="F249" i="1"/>
  <c r="A260" i="1"/>
  <c r="A270" i="1" s="1"/>
  <c r="F272" i="1"/>
  <c r="F274" i="1" l="1"/>
  <c r="D213" i="1"/>
  <c r="D203" i="1"/>
  <c r="F116" i="1"/>
  <c r="F115" i="1"/>
  <c r="F114" i="1"/>
  <c r="F109" i="1"/>
  <c r="F108" i="1"/>
  <c r="F90" i="1" l="1"/>
  <c r="F89" i="1"/>
  <c r="F88" i="1"/>
  <c r="F87" i="1"/>
  <c r="F86" i="1"/>
  <c r="F85" i="1"/>
  <c r="F84" i="1"/>
  <c r="F83" i="1"/>
  <c r="F41" i="1"/>
  <c r="F40" i="1"/>
  <c r="F39" i="1"/>
  <c r="F38" i="1"/>
  <c r="F37" i="1"/>
  <c r="F36" i="1"/>
  <c r="F35" i="1"/>
  <c r="F293" i="1" l="1"/>
  <c r="F314" i="1" s="1"/>
  <c r="A14" i="1"/>
  <c r="A17" i="1" s="1"/>
  <c r="A16" i="24" l="1"/>
  <c r="A14" i="24"/>
  <c r="A12" i="24"/>
  <c r="A10" i="24"/>
  <c r="B161" i="34"/>
  <c r="B159" i="34"/>
  <c r="B157" i="34"/>
  <c r="B155" i="34"/>
  <c r="B153" i="34"/>
  <c r="B151" i="34"/>
  <c r="B149" i="34"/>
  <c r="B147" i="34"/>
  <c r="B145" i="34"/>
  <c r="B143" i="34"/>
  <c r="F159" i="34"/>
  <c r="A159" i="34"/>
  <c r="F157" i="34"/>
  <c r="A157" i="34"/>
  <c r="F95" i="34"/>
  <c r="F155" i="34" s="1"/>
  <c r="A83" i="34"/>
  <c r="B95" i="34" s="1"/>
  <c r="F153" i="34"/>
  <c r="A61" i="34"/>
  <c r="A153" i="34" s="1"/>
  <c r="F151" i="34"/>
  <c r="A52" i="34"/>
  <c r="A151" i="34" s="1"/>
  <c r="F149" i="34"/>
  <c r="A41" i="34"/>
  <c r="A149" i="34" s="1"/>
  <c r="F147" i="34"/>
  <c r="A24" i="34"/>
  <c r="A147" i="34" s="1"/>
  <c r="F145" i="34"/>
  <c r="A9" i="34"/>
  <c r="A145" i="34" s="1"/>
  <c r="B77" i="32"/>
  <c r="B75" i="32"/>
  <c r="B73" i="32"/>
  <c r="F69" i="32"/>
  <c r="F75" i="32" s="1"/>
  <c r="A9" i="32"/>
  <c r="A75" i="32" s="1"/>
  <c r="B169" i="31"/>
  <c r="B167" i="31"/>
  <c r="B165" i="31"/>
  <c r="B163" i="31"/>
  <c r="B161" i="31"/>
  <c r="B157" i="31"/>
  <c r="A167" i="31"/>
  <c r="B125" i="31"/>
  <c r="B100" i="31"/>
  <c r="A161" i="31"/>
  <c r="B445" i="1"/>
  <c r="B443" i="1"/>
  <c r="B441" i="1"/>
  <c r="B439" i="1"/>
  <c r="B437" i="1"/>
  <c r="B435" i="1"/>
  <c r="B433" i="1"/>
  <c r="B431" i="1"/>
  <c r="B429" i="1"/>
  <c r="B427" i="1"/>
  <c r="B425" i="1"/>
  <c r="B423" i="1"/>
  <c r="B421" i="1"/>
  <c r="B419" i="1"/>
  <c r="F415" i="1"/>
  <c r="F443" i="1" s="1"/>
  <c r="F401" i="1"/>
  <c r="F397" i="1"/>
  <c r="B403" i="1"/>
  <c r="F388" i="1"/>
  <c r="F385" i="1"/>
  <c r="A383" i="1"/>
  <c r="A387" i="1" s="1"/>
  <c r="F381" i="1"/>
  <c r="B390" i="1"/>
  <c r="F350" i="1"/>
  <c r="F356" i="1"/>
  <c r="F344" i="1"/>
  <c r="F322" i="1"/>
  <c r="A437" i="1"/>
  <c r="A301" i="1"/>
  <c r="A304" i="1" s="1"/>
  <c r="A307" i="1" s="1"/>
  <c r="A310" i="1" s="1"/>
  <c r="A435" i="1"/>
  <c r="F285" i="1"/>
  <c r="A283" i="1"/>
  <c r="F281" i="1"/>
  <c r="B287" i="1"/>
  <c r="F431" i="1"/>
  <c r="A431" i="1"/>
  <c r="F224" i="1"/>
  <c r="F213" i="1"/>
  <c r="F208" i="1"/>
  <c r="F203" i="1"/>
  <c r="F198" i="1"/>
  <c r="F191" i="1"/>
  <c r="A193" i="1"/>
  <c r="A205" i="1" s="1"/>
  <c r="A429" i="1"/>
  <c r="F174" i="1"/>
  <c r="F170" i="1"/>
  <c r="F166" i="1"/>
  <c r="F162" i="1"/>
  <c r="F158" i="1"/>
  <c r="A164" i="1"/>
  <c r="A168" i="1" s="1"/>
  <c r="A172" i="1" s="1"/>
  <c r="A176" i="1" s="1"/>
  <c r="A427" i="1"/>
  <c r="F129" i="1"/>
  <c r="F140" i="1" s="1"/>
  <c r="A23" i="37"/>
  <c r="F110" i="1"/>
  <c r="F107" i="1"/>
  <c r="F99" i="1"/>
  <c r="F98" i="1"/>
  <c r="F94" i="1"/>
  <c r="F79" i="1"/>
  <c r="F76" i="1"/>
  <c r="F70" i="1"/>
  <c r="F67" i="1"/>
  <c r="F61" i="1"/>
  <c r="F58" i="1"/>
  <c r="F55" i="1"/>
  <c r="F52" i="1"/>
  <c r="F48" i="1"/>
  <c r="F45" i="1"/>
  <c r="F34" i="1"/>
  <c r="A32" i="1"/>
  <c r="A43" i="1" s="1"/>
  <c r="A47" i="1" s="1"/>
  <c r="A50" i="1" s="1"/>
  <c r="A54" i="1" s="1"/>
  <c r="A57" i="1" s="1"/>
  <c r="A60" i="1" s="1"/>
  <c r="F30" i="1"/>
  <c r="A26" i="1"/>
  <c r="F21" i="1"/>
  <c r="F18" i="1"/>
  <c r="F15" i="1"/>
  <c r="A20" i="1"/>
  <c r="F12" i="1"/>
  <c r="A9" i="1"/>
  <c r="A2" i="1"/>
  <c r="A1" i="1"/>
  <c r="B19" i="16"/>
  <c r="B17" i="16"/>
  <c r="A17" i="16"/>
  <c r="B15" i="16"/>
  <c r="B13" i="16"/>
  <c r="A13" i="16"/>
  <c r="B11" i="16"/>
  <c r="B9" i="16"/>
  <c r="A9" i="16"/>
  <c r="B7" i="16"/>
  <c r="A7" i="16"/>
  <c r="B5" i="16"/>
  <c r="B3" i="16"/>
  <c r="F119" i="1" l="1"/>
  <c r="F423" i="1" s="1"/>
  <c r="B69" i="32"/>
  <c r="F77" i="32"/>
  <c r="F14" i="24" s="1"/>
  <c r="F235" i="1"/>
  <c r="F429" i="1" s="1"/>
  <c r="F180" i="1"/>
  <c r="F427" i="1" s="1"/>
  <c r="A155" i="34"/>
  <c r="B49" i="34"/>
  <c r="B38" i="34"/>
  <c r="B138" i="34"/>
  <c r="F287" i="1"/>
  <c r="F433" i="1" s="1"/>
  <c r="A443" i="1"/>
  <c r="B23" i="1"/>
  <c r="A423" i="1"/>
  <c r="A63" i="1"/>
  <c r="A66" i="1" s="1"/>
  <c r="A69" i="1" s="1"/>
  <c r="A72" i="1" s="1"/>
  <c r="A78" i="1" s="1"/>
  <c r="A81" i="1" s="1"/>
  <c r="A92" i="1" s="1"/>
  <c r="F161" i="34"/>
  <c r="F16" i="24" s="1"/>
  <c r="B21" i="34"/>
  <c r="B80" i="34"/>
  <c r="B58" i="34"/>
  <c r="B109" i="34"/>
  <c r="B72" i="31"/>
  <c r="F12" i="24"/>
  <c r="B153" i="31"/>
  <c r="A165" i="31"/>
  <c r="A163" i="31"/>
  <c r="A210" i="1"/>
  <c r="A26" i="37"/>
  <c r="B180" i="1"/>
  <c r="B119" i="1"/>
  <c r="A31" i="37"/>
  <c r="F23" i="1"/>
  <c r="F421" i="1" s="1"/>
  <c r="B274" i="1"/>
  <c r="F403" i="1"/>
  <c r="F441" i="1" s="1"/>
  <c r="A16" i="37"/>
  <c r="A62" i="37"/>
  <c r="B235" i="1"/>
  <c r="F375" i="1"/>
  <c r="F437" i="1" s="1"/>
  <c r="F425" i="1"/>
  <c r="A34" i="37"/>
  <c r="F435" i="1"/>
  <c r="F390" i="1"/>
  <c r="F439" i="1" s="1"/>
  <c r="A87" i="37"/>
  <c r="A421" i="1"/>
  <c r="A439" i="1"/>
  <c r="B140" i="1"/>
  <c r="A59" i="37"/>
  <c r="A441" i="1"/>
  <c r="A433" i="1"/>
  <c r="B314" i="1"/>
  <c r="A425" i="1"/>
  <c r="A4" i="37"/>
  <c r="B415" i="1"/>
  <c r="B375" i="1"/>
  <c r="A2" i="31"/>
  <c r="A1" i="34"/>
  <c r="A1" i="24"/>
  <c r="A1" i="31"/>
  <c r="A1" i="32"/>
  <c r="A2" i="32"/>
  <c r="A2" i="34"/>
  <c r="A2" i="24"/>
  <c r="A215" i="1" l="1"/>
  <c r="A222" i="1" s="1"/>
  <c r="A226" i="1" s="1"/>
  <c r="A229" i="1" s="1"/>
  <c r="A232" i="1" s="1"/>
  <c r="F445" i="1"/>
  <c r="F10" i="24" s="1"/>
  <c r="F19" i="24" s="1"/>
  <c r="F21" i="24" s="1"/>
  <c r="F23" i="24" s="1"/>
  <c r="A96" i="1"/>
  <c r="A101" i="1" s="1"/>
  <c r="A105" i="1" s="1"/>
  <c r="A112" i="1" l="1"/>
</calcChain>
</file>

<file path=xl/sharedStrings.xml><?xml version="1.0" encoding="utf-8"?>
<sst xmlns="http://schemas.openxmlformats.org/spreadsheetml/2006/main" count="1016" uniqueCount="703">
  <si>
    <t>BETONSKI I ARMIRANOBETONSKI RADOVI</t>
  </si>
  <si>
    <t>Br.st.</t>
  </si>
  <si>
    <t>Jed. mjere</t>
  </si>
  <si>
    <t>Količina</t>
  </si>
  <si>
    <t xml:space="preserve">Jedinična cijena </t>
  </si>
  <si>
    <t xml:space="preserve">SADRŽAJ STAVKE </t>
  </si>
  <si>
    <t>TROŠKOVNIK RADOVA</t>
  </si>
  <si>
    <t>IZOLATERSKI RADOVI</t>
  </si>
  <si>
    <t>A.</t>
  </si>
  <si>
    <t>UKUPNO</t>
  </si>
  <si>
    <t xml:space="preserve"> </t>
  </si>
  <si>
    <t>Jedinična cijena stolarskih radova sadrži:</t>
  </si>
  <si>
    <t>U cijenu stavke uključen je sav potreban materijal i rad, okov, ostakljenje i ličenje.</t>
  </si>
  <si>
    <t>SADRŽAJ:</t>
  </si>
  <si>
    <t>-</t>
  </si>
  <si>
    <t>RAZNI RADOVI</t>
  </si>
  <si>
    <t>LIMARSKI RADOVI</t>
  </si>
  <si>
    <t>• Naknada za kompletni rad (izrada i montaža)</t>
  </si>
  <si>
    <t xml:space="preserve">• Materijal </t>
  </si>
  <si>
    <t>• Svi vanjski i unutarnji, horizontalni i vertikalni transporti</t>
  </si>
  <si>
    <t>• Premazivanje asfalt lakom, podlaganje krovne ljepenke</t>
  </si>
  <si>
    <t>• Sav sitni i spojni materijal i materijal za učvršćenje (kuke, plosna željeza, žice za učvršćenje, vijci, zakovice i sl.)</t>
  </si>
  <si>
    <r>
      <t xml:space="preserve">Okov:  </t>
    </r>
    <r>
      <rPr>
        <sz val="12"/>
        <rFont val="Calibri"/>
        <family val="2"/>
        <charset val="238"/>
      </rPr>
      <t>Koristiti kvalitetan okov renomiranih proizvođača.</t>
    </r>
    <r>
      <rPr>
        <sz val="11"/>
        <rFont val="Arial"/>
        <family val="2"/>
        <charset val="238"/>
      </rPr>
      <t/>
    </r>
  </si>
  <si>
    <t xml:space="preserve">INVESTITOR: </t>
  </si>
  <si>
    <t xml:space="preserve">GRAĐEVINA: </t>
  </si>
  <si>
    <t>- minimalna debljina lima 0.5 mm</t>
  </si>
  <si>
    <t>- površinska zaštita poliesterom 25 mikrona</t>
  </si>
  <si>
    <t>- minimalno tehničko i estetsko jamstvo proizvoda na rok od 15 godina.</t>
  </si>
  <si>
    <t>OPĆI OPIS UZ TROŠKOVNIK</t>
  </si>
  <si>
    <t>Prilikom izvođenja radova posebnu pažnju posvetiti kontroli i osiguranju kvalitete izvedenih radova. Ovim programom dati su kriteriji kvalitete kako za radove tako i za ugrađene materijale. 
Svi materijali za ugradbu i postavu na građevini smiju biti dopremljeni na gradilište samo uz važeća uvjerenja (atesti ili certifikati) ovlaštene institucije za ispitivanje kvalitete materijala izdane u skladu s važećim propisima, standardima i zahtjevima iz ovog projekta, te da odgovaraju propisanim osobinama.</t>
  </si>
  <si>
    <t>Ukoliko su u troškovniku propisani sistemi materijala za izvođenje pojedinih radova ( npr. hidroizolacije) treba ih izvesti prema uputama proizvođača, i to osposobljeni izvođači za pojedine vrste radova i specifične materijale.</t>
  </si>
  <si>
    <t>Sve radove izvesti od materijala propisane kvalitete prema nacrtima, opisu, detaljima, pismenim nalozima, ali sve u okviru ponuđene jedinične cijene. Sve štete učinjene prigodom rada na vlastitim ili tuđim radovima i materijalima uklonit će se na račun počinitelja. Svi nekvalitetni radovi i materijali otklonit će se i zamijeniti ispravnima bez bilo kakve obveze za odštetu od strane investitora.</t>
  </si>
  <si>
    <t xml:space="preserve">Jedinična cijena sadrži sve nabrojeno kod opisa pojedine grupe radova te se na taj način vrši i obračun istih. </t>
  </si>
  <si>
    <t xml:space="preserve">Jedinične cijene primjenjivat će se na izvedene količine bez obzira u kojem postotku iste odstupaju od količine u troškovniku. Izvedeni radovi moraju u cijelosti odgovarati opisu u troškovniku, a u tu svrhu investitor traži prije početka radova uzorke te izvedeni radovi moraju istima u cijelosti odgovarati.  </t>
  </si>
  <si>
    <t>Sve mjere i kote iz projekta provjeriti u naravi.</t>
  </si>
  <si>
    <t>Izvođač radova dužan je prije početka radova kontrolirati kote postojećeg terena i objekta. Ukoliko se ukažu eventualne nejednakosti između projekta i stanja na gradilištu, izvođač radova dužan je blagovremeno o tome obavijestiti investitora i projektanta i zatražiti pojedina objašnjenja.</t>
  </si>
  <si>
    <t>Sva kontrola vrši se bez posebne naplate. Jediničnom cijenom treba obuhvatiti sve elemente navedene kako slijedi:</t>
  </si>
  <si>
    <t>a) Materijal</t>
  </si>
  <si>
    <t>Pod materijalom podrazumijevaju se svi materijali koji sudjeluju u radnom procesu: kako osnovni materijali, tako i materijali koji ne spadaju u finalni produkt već su samo kao pomoćni.</t>
  </si>
  <si>
    <t>U cijenu je uključena i cijena transportnih troškova bez obzira na prijevozno sredstvo, sa svim prijenosima, utovarima i istovarima, te posizanjima na mjesto ugradbe, kao i uskladištenje i čuvanje na gradilištu od uništenja (prebacivanje, zaštita i sl.).</t>
  </si>
  <si>
    <t>U cijenu je također uključeno i davanje potrebnih uzoraka kod nekih materijala (prema zahtjevu investitora), te svi potrebni certifikati (atesti). Uzorke dostaviti projektantu na uvid i pismeni odabir najmanje 30 dana prije ugradbe.</t>
  </si>
  <si>
    <t>b) Rad</t>
  </si>
  <si>
    <t>U kalkulaciju treba uključiti sav rad, kako glavni, tako i pomoćni, te sav unutrašnji transport (kako horizontalni tako i vertikalni).</t>
  </si>
  <si>
    <t>Ujedno treba uključiti i rad oko zaštite gotovih konstrukcija i dijelova objekta od štetnog atmosferskog utjecaja vrućine, hladnoće i sličnog.</t>
  </si>
  <si>
    <t>c) Izmjere</t>
  </si>
  <si>
    <t>Ukoliko nije u pojedinoj stavci dan način rada, ima se izvođač u svemu pridržavati propisa HRN-a za pojedinu vrstu rada, prosječnih normativa u građevinarstvu, uputa proizvođača materijala koji se upotrebljava ili ugrađuje, te uputa nadzorne službe naručitelja.</t>
  </si>
  <si>
    <t>Građevinska knjiga, za sve izvedene radove, treba prilikom izrade situacija biti priložena.</t>
  </si>
  <si>
    <t xml:space="preserve">Građevinska knjiga sadrži sve nacrte, skice i dokaznice za izvedene radove, koji su ujedno i prilog situaciji. </t>
  </si>
  <si>
    <t>Samo potpisana građevinska knjiga, ovjerena od strane nadzorne službe naručitelja, bit će podloga za izradu situacije.</t>
  </si>
  <si>
    <t>d) Zimski i ljetni rad</t>
  </si>
  <si>
    <t>Zimski ili ljetni rad nije osnova za potraživanje dodatne naknade.</t>
  </si>
  <si>
    <t>Za vrijeme zimskih, odnosno ljetnih razdoblja izvođač mora poduzeti sve propisane mjere zaštite izvedenih radova od visokih ili niskih temperatura.</t>
  </si>
  <si>
    <t>U slučaju eventualno nastalih šteta (smrzavanja dijelova) izvođač ih ima otkloniti bez bilo kakve naplate. Ukoliko je temperatura niža od temperature pri kojoj je dozvoljen dotični rad, izvođač snosi punu odgovornost za ispravnost i kvalitetu izvedenog posla.</t>
  </si>
  <si>
    <t>Analogno vrijedi i za zaštitu radova tijekom ljeta od prebrzog sušenja uslijed visoke temperature.</t>
  </si>
  <si>
    <t>e) Cijene</t>
  </si>
  <si>
    <t>U jediničnu cijenu rada izvođač treba obuhvatiti i slijedeće radove, koji se neće zasebno platiti kao naknadni rad, i to:</t>
  </si>
  <si>
    <t>- kompletnu režiju gradilišta uključujući dizalice, mostove, mehanizaciju i sl.; organizaciju prostorija i uvjeta zaštite na radu, zaštite od požara, te komfora i higijene zaposlenih; najamne troškove za posuđenu mehanizaciju, koju izvođač sam ne posjeduje, a potrebna je pri izvođenju radova;</t>
  </si>
  <si>
    <t>- sve troškove utroška vode, električne energije i svih drugih energenata; nalaganje temelja prije iskopa;</t>
  </si>
  <si>
    <t>- čišćenje ugrađenih elemenata od žbuke i sl.;</t>
  </si>
  <si>
    <t>- sva ispitivanja materijala i ishođenje atesta (certifikata);</t>
  </si>
  <si>
    <t>- ispitivanja dimnjaka i ventilacija u svrhu dobivanja potvrde od dimnjačara o ispravnosti istih;</t>
  </si>
  <si>
    <t>- čuvanje radilišta i gradilišta;</t>
  </si>
  <si>
    <t>- uređenje gradilišta po završetku rada, s otklanjanjem i odvozom otpadaka, šute, ostataka građevinskog materijala, inventara, pomoćnih objekata i sl, s planiranjem terena na relativnu točnost od ± 3 cm;</t>
  </si>
  <si>
    <t xml:space="preserve"> - uskladištenje materijala i elemenata za obrtničke i instalaterske radove do njihove ugradbe; osiguranje radova kod osiguravajućeg društva.</t>
  </si>
  <si>
    <t>Posebne naplate po navedenim radovima neće se posebno priznati, jer sve gore navedeno mora  biti uključeno u jediničnu cijenu.</t>
  </si>
  <si>
    <t>Prema ovom uvodu, opisu stavaka i grupi radova treba sastaviti jediničnu cijenu za svaku stavku troškovnika.</t>
  </si>
  <si>
    <t>f) Skele</t>
  </si>
  <si>
    <t>Sve vrste radnih skela, bez obzira na visinu, ulaze u jediničnu cijenu dotičnog rada (osim za fasaderske radove, gdje je posebno specificirana).</t>
  </si>
  <si>
    <t>g) Ponude</t>
  </si>
  <si>
    <t>Pod dobavom se podrazumijeva sav glavni (osnovni) materijal, sa svim transportima (fco gradilište, bez obzira na prijevozno sredstvo, svi utovari i istovari) i zavisnim troškovima.</t>
  </si>
  <si>
    <t>Pod ugradbom se podrazumijeva sav rad potreban za ugradbu, sa svim pomoćnim i veznim materijalima (ljepila, mortovi, vijci, kitovi i sl.), sav unutrašnji transport, te ostalo navedeno pod odrednicom.</t>
  </si>
  <si>
    <t>h) Ostalo</t>
  </si>
  <si>
    <t>U jedinične cijene stavki imaju biti uračunati svi radovi i potrebni materijali (eventualno ne specificirani posebno u samom troškovniku), a koji su (prema uzancama struke i pravilima dobrog zanata) potrebni za potpuno dovršenje građevine, tj. dovođenje u stanje "potpuno spremno za uporabu".</t>
  </si>
  <si>
    <t>Svi takvi radovi imaju biti uračunati u jedinične cijene, tj. neće se posebno plaćati.</t>
  </si>
  <si>
    <t>Obveza je izvođača provjeriti količine potrebnih materijala (prema projektu; nacrtima, detaljima, izmjeri i stanju na gradilištu i sl.), te naručiti i dobaviti potreban materijal prema vlastitom izračunu, izmjeri, procjeni i stvarnom stanju na gradilištu (ne prema količinama iz ovog troškovnika).</t>
  </si>
  <si>
    <t>Ovaj "Opći opis uz troškovnik" i svi "Opći uvjeti" (obračunsko-tehnički uvjeti i specifikacije) uz pojedine radove sastavni su dio troškovnika.</t>
  </si>
  <si>
    <t/>
  </si>
  <si>
    <r>
      <rPr>
        <b/>
        <u/>
        <sz val="12"/>
        <rFont val="Calibri"/>
        <family val="2"/>
        <charset val="238"/>
      </rPr>
      <t>NAPOMENA:</t>
    </r>
    <r>
      <rPr>
        <b/>
        <sz val="12"/>
        <rFont val="Calibri"/>
        <family val="2"/>
        <charset val="238"/>
      </rPr>
      <t xml:space="preserve"> U ovom troškovniku sve nacionalne norme jednakovrijedne su europskim normama, tj. jedne ne isključuju druge.</t>
    </r>
  </si>
  <si>
    <t>SOBOSLIKARSKI I LIČILAČKI RADOVI</t>
  </si>
  <si>
    <t>U jediničnim cijenama je uračunato:</t>
  </si>
  <si>
    <t>Izmjene je potrebno izvršiti na gradilištu, nakon izvedbe, obračunato prema građevinskim normama. Eventualne nejasnoće oko načina izmjene ili obračuna izvoditelj je dužan razjasniti sa nadzornim inženjerom prije samog pristupanja izvođenju.</t>
  </si>
  <si>
    <t>TROŠKOVNIK STROJARSKIH INSTALACIJA</t>
  </si>
  <si>
    <t>Cijena za svaku točku ove specifikacije mora obuhvatiti dobavu, montažu, spajanje, te dovođenje u stanje potpune funkcionalnosti ukoliko nije predviđeno posebnom stavkom.</t>
  </si>
  <si>
    <t xml:space="preserve">U cijenu također uračunati sav potreban spojni, montažni, pridržni i ostali materijal potreban za potpuno funkcioniranje ukoliko nije predviđeno posebnom stavkom kao što su vijci, tipli, ovjesni i pričvrsni materijal (obujmice, konzole, nosači, stope, flahovi i sl.), materijal za autogeno varenje, fitinzi, koljena, spojni komadi, zaštitne trake, pričvrsni i ovjesni materijal, ljepljenje izolacije, brtveni materijal i ostali potrošni materijal. i dr. </t>
  </si>
  <si>
    <t>Prije davanja ponude obvezno pročitati tehnički opis i pregledati nacrte.</t>
  </si>
  <si>
    <t>Ovom specifikacijom nisu obuhvaćeni građevinski, elektrotehnički, vodoinstalaterski i kanalizacijski radovi vezani uz funkcionalnost instalacija tretiranih ovim projektom.</t>
  </si>
  <si>
    <t>Sve građevinske prodore u podovima, stropovima i zidovima za prolaze kanala i cijevi kroz armirano betonske elemente, potrebno je obuhvatiti građevinskim radovima.</t>
  </si>
  <si>
    <t>Oprema i uređaji za koje se traže ponude za izvođenje su opisani prema tehničkim karakteristikama koje se nalaze u troškovničkim stavkama.</t>
  </si>
  <si>
    <t>Moguće je ponuditi jednakovrijedne proizvode s tolerancijom ± 5 % na propisane vrijednosti u opisima stavaka ovog troškovnika.</t>
  </si>
  <si>
    <t>STROJARSKE INSTALACIJE</t>
  </si>
  <si>
    <t>C.</t>
  </si>
  <si>
    <t xml:space="preserve"> ZIDARSKI RADOVI</t>
  </si>
  <si>
    <t xml:space="preserve">Koeficijent prolaza topline cijelog otvora: Uw,dop ≤ 1,6 W/m²K. </t>
  </si>
  <si>
    <t>TESARSKI RADOVI</t>
  </si>
  <si>
    <t>KERAMIČARSKI RADOVI</t>
  </si>
  <si>
    <t>sva potrebna čišćenja, kod svih građevinskih i obrtničkih radova, u tijeku izvođenja, dnevno (nakon završetka rada) uključiti u jedinične cijene stavki, tj. neće se posebno plaćati.</t>
  </si>
  <si>
    <t>B.</t>
  </si>
  <si>
    <t>TROŠKOVNIK VODOVODA I ODVODNJE</t>
  </si>
  <si>
    <t>VODOVOD I ODVODNJA</t>
  </si>
  <si>
    <t>Nacrti, detalji, Program osiguranja kontrole i kvalitete i ovaj troškovnik sa općim uvjetima čine cjelinu projekta.</t>
  </si>
  <si>
    <t>Različita oprema i uređaji koju će nuditi potencijalni izvođači mora biti takva da može ispuniti i zadovoljavati tražene glavne strojarske karakteristike u okviru tolerancije koja zadovoljava tehničku strojarsku funkcionalnost, kako pojedinačno opreme i uređaja, tako i sustava u cjelini.</t>
  </si>
  <si>
    <t>RADOVI DEMONTAŽE</t>
  </si>
  <si>
    <t>PRIPREMNI I ZAVRŠNI RADOVI</t>
  </si>
  <si>
    <t>- sve troškove nabave i dopreme svog potrebnog materijala odgovarajuće kvalitete</t>
  </si>
  <si>
    <t>- sav rad u radionici sa dostavom</t>
  </si>
  <si>
    <t xml:space="preserve">- montažu </t>
  </si>
  <si>
    <t>- sve horizontalne i vertikalne transporte do mjesta ugradbe</t>
  </si>
  <si>
    <t>- ostakljenje vrstom stakla naznačenom na pojedinoj stavci</t>
  </si>
  <si>
    <t>- sva priručna pomagala prema propisima HTZ mjera</t>
  </si>
  <si>
    <t>Prilikom izvedbe limarskih radova treba se u svemu pridržavati sljedećih propisa:</t>
  </si>
  <si>
    <t xml:space="preserve">• Pravilnik o zaštiti na radu u građevinarstvu </t>
  </si>
  <si>
    <t>• Pravilnik o tehničkim mjerama i uvjetima za završne radove u građevinarstvu</t>
  </si>
  <si>
    <t>Različite vrste metala koje se u prisutnosti vlage uslijed elektrolitičkih pojava međusobno razaraju ne smiju se međusobno dodirivati, već se njihovi spojevi moraju osigurati olovnim limom. Sva učvršćenja i povezivanja moraju se izvesti tako da konstrukcija  bude sigurna od oluja i da pojedini dijelovi mogu nesmetano raditi uslijed promjene temperature. Mekani limovi spajaju se utorenjem ili temeljenjem, a srednje tvrdi i tvrdi utorenjem ili zakivanjem i lemljenjem. Širina lemljenih šavova mora biti najmanja 15mm. Kod pokrova vijenca, obruba i sl. ispod lima na podlogu se obavezno polaže krovna ljepenka.</t>
  </si>
  <si>
    <t>Za učvršćivanje (kuke, zakovice, jahači, čavli, vijci, i sl.) treba primijeniti:</t>
  </si>
  <si>
    <t>• Za pocinčani lim -dobro pocinčana spojna sredstva</t>
  </si>
  <si>
    <t>• Za bakreni lim -bakrena spojna sredstva</t>
  </si>
  <si>
    <t>Ispod lima koji se postavlja na beton, drvo ili žbuku treba postaviti sloj bitumenske ljepenke, čija su dobava i postava uključeni u jediničnu cijenu. Kod bakrenih limova nije dozvoljeno lemljenje.</t>
  </si>
  <si>
    <t xml:space="preserve">HRN B.D1.300-306 - zidne keramičke pločice ili jednakovrijedno, </t>
  </si>
  <si>
    <t xml:space="preserve">HRN B.D1.100-101 - podne keramičke pločice ili jednakovrijedno, </t>
  </si>
  <si>
    <t>Potrebno se pridržavati slijedećih normi i propisa:</t>
  </si>
  <si>
    <t>Pravilnik o tehničkim normativima za izvođenje završnih radova u građevinarstvu (Sl.list 21/90).</t>
  </si>
  <si>
    <t>RADOVI ODVODNJE</t>
  </si>
  <si>
    <t>VODOVODNA INSTALACIJA</t>
  </si>
  <si>
    <t>SANITARNA OPREMA</t>
  </si>
  <si>
    <t>SVEUKUPNA REKAPITULACIJA</t>
  </si>
  <si>
    <t>Cijena za svaku točku troškovnika odnosno pripadnu funkcionalnu cjelinu unutar predmetnog sustava, ako i nije posebno navedeno, mora obuhvatiti    dobavu, transport, montažu, spajanje, označavanje, po potrebi uzemljenje te sve potrebno za dovođenje stavke u stanje potpune funkcionalnosti.</t>
  </si>
  <si>
    <t>U cijenu također ukalkulirati sav potreban spojni, montažni, pridržni i ostali materijal potreban za potpuno funkcioniranje pojedine stavke, ako isti nije posebno specificiran.</t>
  </si>
  <si>
    <t>Pod stavkom “Razni nespecificirani instalacijski, spojni i montažni pribor i materijal” podrazumijeva se sve što nije posebno specificirano, a potrebno je za kompletnu montažu instalacija i opreme, uključivo period probnog pogona, tj.:</t>
  </si>
  <si>
    <t xml:space="preserve">- potrebne različite razvodne kutije, redne stezaljke i sl. </t>
  </si>
  <si>
    <t>- OG odstojne obujmice, vezice, uvodnice, spirale za ožičenje, porculanske lule i sl.</t>
  </si>
  <si>
    <t xml:space="preserve">- plastični i/ili čelični tipli s vijcima, zavrtnji s maticama i podložnim pločicama i sl. </t>
  </si>
  <si>
    <t>Svi aktivni komunikacijski uređaji (za koje u proizvođača postoji rack opcija/kit) su u 19” rack izvedbi čak ako i nije posebno specificirano.</t>
  </si>
  <si>
    <t>Ponuditelj jamči za punu funkcionalnost ponuđene opreme unutar natječajnom dokumentacijom traženog sustava te je stoga dužan ponuditi sve potrebno za osiguranje iste (problemi s inačicom software-a, operacijskih sustava i sl. te za to potrebnih patcheva, dodatnih plugin-ova, raznih vrsta spojnih kablova, različitih sučelja i sl.) čak ako isti i nije posebno specificiran.</t>
  </si>
  <si>
    <t>- ploče upozorenja standardne (prema važećim tehničkim propisima i Zakonu o zaštiti na radu)</t>
  </si>
  <si>
    <t xml:space="preserve">- rezerva za period puštanja u pogon, osigurači i sl. </t>
  </si>
  <si>
    <t xml:space="preserve">Svi aktivni komunikacijski uređaji isporučuju se sa odgovarajućim 230V/50 Hz napajanjem (internim, plug-in ili eksternim) i pripadnim napojnim kabelima čak ako isti i nisu posebno specificirani. </t>
  </si>
  <si>
    <t xml:space="preserve">Oprema se isporučuje u originalnim pakiranjima sa svim pripadnim originalnim priborom i dokumentacijom (Accessories, Media &amp; Manuals). </t>
  </si>
  <si>
    <t xml:space="preserve">Software je zadnja raspoloživa inačica koja osigurava punu kompatibilnost svih software-skih i/ili hardware-skih komponenti sustava na svim razinama funkcionalnosti, čak ako isto i nije ili je krivo specificirano. </t>
  </si>
  <si>
    <t xml:space="preserve">Sva oprema mora biti atestirana i/ili certificirana te imati potvrdu o sukladnosti sukladno važećim predmetnim zakonima, normizaciji i pravilnicima Republike Hrvatske. Sustav bez priloženih svih potrebnih atesta, certifikata i/ili potvrda o sukladnosti se ne može preuzeti od strane Investitora. Sve eventualne troškove atestiranja i/ili certificiranja koje mora obaviti Investitor, a zato što ih na vrijeme nije obavio dobavljač opreme, snosi dobavljač opreme. </t>
  </si>
  <si>
    <t>Sve eventualne troškove odnosno nadoknade štete nastale zbog kašnjenja odnosno nemogućnosti prijema sustava uzrokovanih greškom dobavljača opreme sustava snosi dobavljač opreme.</t>
  </si>
  <si>
    <t>Sva ugrađena oprema mora biti visokokvalitetna i renomiranih svjetskih proizvođača.</t>
  </si>
  <si>
    <t>ELEKTROINSTALACIJE</t>
  </si>
  <si>
    <t>TROŠKOVNIK ELEKTROINSTALACIJA</t>
  </si>
  <si>
    <t>RAZVODNI UREĐAJI I NAPOJNI VODOVI</t>
  </si>
  <si>
    <t>IZJEDNAČENJE POTENCIJALA</t>
  </si>
  <si>
    <t>INSTALACIJA PRIKLJUČNICA I EMP-A</t>
  </si>
  <si>
    <t>INSTALACIJA ELEKTRIČNE RASVJETE</t>
  </si>
  <si>
    <t>ISPITIVANJE I IZDAVANJE ATESTA</t>
  </si>
  <si>
    <t>INSTALACIJA RAČUNALNE I TELEFONSKE MREŽE</t>
  </si>
  <si>
    <t>Izvoditelj radova mora se gornjih navoda strogo pridržavati kako bi se postigla zahtijevana kvaliteta izvođenja radova. Ukoliko izvoditelj radova ipak dopremi na građevinu materijal bez odgovarajućeg certifikata o kvaliteti materijala, dužan je prije ugradbe dopremljenog materijala o svom trošku dobaviti propisana uvjerenja o kvaliteti. Ukoliko spomenutim standardima ili tehničkim propisima nisu utvrđeni boja, veličina, sastav, zrnatost, čvrstoća, specifična težina, toplinska, zvučna i difuzna vidljivost ili druge fizikalne ili kemijske karakteristike materijala, izvoditelj radova je obvezan po nalogu projektanta ili nadzornog inženjera, kao i po nalogu investitora ugraditi materijal odgovarajućih osobina uobičajenih za odnosni materijal.</t>
  </si>
  <si>
    <t>INSTALACIJA ZA ZAŠTITU OD UDARA MUNJE I UZEMLJENJA</t>
  </si>
  <si>
    <t>Pri izvođenju betonske konstrukcije izvođač je dužan pridržavati se tehničkih uputa za ugradnju i uporabu građevnih proizvoda i odredbi propisanih Tehničkim propisom za građevinske konstrukcije (NN 17/17, 75/20). Tehnička svojstva i drugi zahtjevi te potvrđivanje sukladnosti projektiranog betona određuju se odnosno provode prema normi HRN EN 206 ili jednakovrijedno, te normama na koje ta norma upućuje ili jednakovrijedno.</t>
  </si>
  <si>
    <r>
      <t>Brtve:</t>
    </r>
    <r>
      <rPr>
        <sz val="12"/>
        <rFont val="Calibri"/>
        <family val="2"/>
        <charset val="238"/>
      </rPr>
      <t xml:space="preserve"> Sve brtve ugrađene u profile i za ustakljenje moraju biti originalne proizvodnje za pripadajući profil, bez nastavljanja, a u uglovima postavljeni originalni uglovni prelazni komadi. Sa strana špaleta krajevi su uzdignuti uza zid i postavljeni ispod sloja žbuke ( montaža klupčice prije izvedbe špaleta). Obavezno kitanje prozirnim trajnoelastičnim kitom spoja klupčica-doprozornik i klupčica-zid. </t>
    </r>
    <r>
      <rPr>
        <b/>
        <sz val="11"/>
        <rFont val="Arial"/>
        <family val="2"/>
        <charset val="238"/>
      </rPr>
      <t/>
    </r>
  </si>
  <si>
    <r>
      <rPr>
        <b/>
        <sz val="12"/>
        <rFont val="Calibri"/>
        <family val="2"/>
        <charset val="238"/>
      </rPr>
      <t xml:space="preserve">Proizvodne i radioničke sheme i detalje </t>
    </r>
    <r>
      <rPr>
        <sz val="12"/>
        <rFont val="Calibri"/>
        <family val="2"/>
        <charset val="238"/>
      </rPr>
      <t xml:space="preserve">dužan je razraditi izvođač temeljem provjere podloge na objektu, opisa stavaka, shema i općih detalja sadržanih u ovom projektu te ih pravovremeno dostaviti projektantu i nadzornom inženjeru na ovjeru. </t>
    </r>
  </si>
  <si>
    <r>
      <t xml:space="preserve">Sadržaj cijene: </t>
    </r>
    <r>
      <rPr>
        <sz val="12"/>
        <rFont val="Calibri"/>
        <family val="2"/>
        <charset val="238"/>
      </rPr>
      <t>Sve jedinične cijene sadrže kompletnu radioničku izradu, dopremu na gradilište, raznašanje po pozicijama te ugradnju u skladu s općim uvjetima troškovnika</t>
    </r>
  </si>
  <si>
    <t>RADOVI DEMONTAŽE I RUŠENJA</t>
  </si>
  <si>
    <t xml:space="preserve">U jedinične cijene stavki obavezno uključiti sve nabave, transporte i ugradnje materijala, sav potreban rad, pomoćne i prethodne radnje, kao što je gletanje; osnovni i pomoćni materijal, pomoćnu skelu (rad na visini) i sl. </t>
  </si>
  <si>
    <t>Za sve stavke limenih radova traži se lim sljedeće kvalitete:</t>
  </si>
  <si>
    <t>Sve radove treba izvesti prema tehničkim propisima i uputama projektanata i nadzornog inženjera. Izvoditelj radova treba upotrijebiti materijal koji u svemu (vrsti, boji i kvaliteti) odgovara uzorku. Prije početka radova potrebno je konstatirati zapisnički kvalitetu podloge na kojoj se izvode keramičarski radovi. To se odnosi na opločenje zidova.</t>
  </si>
  <si>
    <t>OPĆI UVJETI STROJARSKIH RADOVA</t>
  </si>
  <si>
    <t>- pribor za označavanje žila kabela, označavanje pločice i naljepnice za kabele i opremu materijal i pribor za završavanje kabela, izjednačavanje potencijala odnosno uzemljenja</t>
  </si>
  <si>
    <t>Fasadnu skelu izvesti prema normama:</t>
  </si>
  <si>
    <t>- HRN EN 12810-1 ili jednakovrijedno</t>
  </si>
  <si>
    <t>- HRN EN 12811-1 ili jednakovrijedno</t>
  </si>
  <si>
    <t>- HRN EN 12810-2 ili jednakovrijedno</t>
  </si>
  <si>
    <t>- HRN EN 12811-2 ili jednakovrijedno</t>
  </si>
  <si>
    <t>- HRN EN 12811-3 ili jednakovrijedno</t>
  </si>
  <si>
    <t>- HRN EN 12811-4 ili jednakovrijedno</t>
  </si>
  <si>
    <t>Na svim mjestima rada većih od 1,0 m od poda s kojih se može pasti, potrebno je izvesti čvrstu zaštitnu ogradu minimalne visine 1,0 m.</t>
  </si>
  <si>
    <t>Vrsta morta propisana je troškovničkim opisom. Upotrijebljeni dodaci koji služe za poboljšavanje ugradljivosti morta, za postizanje nepromočivosti ili poboljšanje kemijskih i mehaničkih svojstava, moraju odgovarati utvrđenim standardima i dokumentiranim odgovarajućim atestima. Mort mora odgovarati standardima:</t>
  </si>
  <si>
    <t>- Mort za ziđe: HRN EN 998-2 ili jednakovrijedno.</t>
  </si>
  <si>
    <t>Sav upotrijebljeni materijal i fini građevinski proizvodi moraju odgovarati postojećim tehničkim propisima i HR normama ili jednakovrijedno. Provjeriti ateste o kvaliteti materijala. Svi profili i limovi trebaju biti odmašćeni i odstranjena hrđa. Svi spojevi trebaju biti izvedeni u skladu s pravilima struke.</t>
  </si>
  <si>
    <t>Pod označavanjem se podrazumijeva označavanje u kvantitativnom i kvalitativnom opsegu opisanom u natječajnoj dokumentaciji (uključivo izrada i ispunjavanje planova spajanja i sve ostalo spomenuto s tim u vezi).</t>
  </si>
  <si>
    <t xml:space="preserve">Izvođač je dužan uskladiti projektnu dokumentaciju sa stvarnim izvedenim stanjem te istu isporučiti Investitoru kao Projekt izvedenog stanja (vidjeti pripadnu stavku troškovnika), što je uvjet za primopredaju izvedene instalacije. </t>
  </si>
  <si>
    <t>U specifikaciji specificirana oprema (proizvođač, kataloški broj i sl.) podrazumijeva se “kao tip …”. To znači da je ista upotrijebljena u projektu kao model (prvenstveno po svojim tehničkim karakteristikama, gabaritima, a potom i ostalim detaljima važnim za definiranje sustava) koji omogućuje da dokumentacija u svim potrebnim detaljima bude na razini izvedbenog projekta.</t>
  </si>
  <si>
    <t>Zaštitnu ogradu gradilišta izvesti od nehrđajućeg čelika, minimalne visine 200 cm. Poziciju ograde utvrđuje koordinator zaštite na radu tijekom građenja (koordinator II) i predaje nadzornom inženjeru na potvrdu.</t>
  </si>
  <si>
    <t>Izvođač je dužan prije postavljanja skele napraviti tehničku razradu postavljanja fasadne skele sa svim potrebnim proračunima opterećenja i dostaviti nadzornom inženjeru na potvrdu (uključeno u jediničnu cijenu).</t>
  </si>
  <si>
    <t>OPĆI UVJETI GRAĐEVINSKO - OBRTNIČKIH RADOVA</t>
  </si>
  <si>
    <t xml:space="preserve">TROŠKOVNIK GRAĐEVINSKO - OBRTNIČKIH RADOVA </t>
  </si>
  <si>
    <t>GRAĐEVINSKO - OBRTNIČKI RADOVI</t>
  </si>
  <si>
    <t>Radeći ponudu treba imati na umu važeća propise i norme (prihvaćene od Republike Hrvatske i europske odnosno međunarodne u nedostatku istih) za pojedine instalacije, a posebno norme navedene u natječajnoj dokumentaciji i ovoj specifikaciji.</t>
  </si>
  <si>
    <t>Ponuditelj može ponuditi i opremu drugih renomiranih proizvođača te izvoditi predmete instalacije s istom, ako su:</t>
  </si>
  <si>
    <t>- tehničke karakteristike  ponuđene opreme sukladne normama navedenim u natječajnoj dokumentaciji te bolje ili jednake tehničkim karakteristikama specificirane oprema; pritom obratiti pažnju i na gabarite zamjenske opreme i njihovo uklapanje u prostorni plan – npr. zauzeća razvodnih ormara, kao i ostale relevantne karakteristike</t>
  </si>
  <si>
    <t>- uz ponudu priloženi tehnički listovi s relevantnim tehničkim karakteristikama i atesti ponuđene opreme predmetni projektanti (projektant, strukovni koordinator, strukovni projektant itd.) odobrili  promjenu ponuđene zamjenske opreme temeljem predočenih tehničkih i atestnih materijala</t>
  </si>
  <si>
    <t>Ponuditelj je u tom slučaju dužan sve relevantne dijelove projekta koji su u svezi s primjenjenim modelom modificirati na adekvatan način sukladno karakteristikama nove opreme te ishoditi za provedene izmjene odobrenje predmetnih projektanata (strukovnog projektanta koordinatora, strukovnog projektanta i itd.) i Investitora. Sve navedene popratne izmjene moraju se također, a sukladno stvarnom izvedenom stanju, provesti i u Projektu izvedenog stanja.</t>
  </si>
  <si>
    <t>Sva demontirana oprema i svi dijelovi konstrukcije i otpad nastao uklanjanjem građevina ili dijelova građevina se zbrinjava sukladno važečim propisima Republike Hrvatske. Sav materijal, opremu i uređaje kod dopreme na gradilište, a prije ugradnje, izvođač je dužan upisati u dnevnik građenja, te nadzornom organu dostaviti ateste i uvjerenja o kvaliteti, kao i garancijske listove i tehničku dokumentaciju sa podacima o uređajima i opremi. Bez istog materijali, oprema i uređaji ne smiju biti ugrađeni.</t>
  </si>
  <si>
    <t>Oprema je u stavkama troškovnika opisana funkcionalno i/ili kodnim brojem proizvođača. Pritom se kodni broj prozvođača smatra okvirnim, što znači da je dobavljač dužan provjeriti točnost kodnog broja i njegovu sukladnost s funkcionalnim opisom predmetne opreme  i postavkama projekta te u slučaju nejasnoće obavezno konzultirati strukovnog projektanta koordinatora, strukovnog projektanta odnosno ovlašteno osoblje Investitora.</t>
  </si>
  <si>
    <t>OGRADA GRADILIŠTA</t>
  </si>
  <si>
    <t>Dobava,postava te naknadno skidanje i odvoz čvrste gradilišne ograde oko cijele zone radova. Visina ograde 200 cm.</t>
  </si>
  <si>
    <t>m'</t>
  </si>
  <si>
    <t>kom.</t>
  </si>
  <si>
    <t xml:space="preserve">FASADNA SKELA </t>
  </si>
  <si>
    <t>Dobava,postava,skidanje i otprema fasadne cijevne skele od bešavnih cijevi. Skela mora biti izrađena u skladu s normativima, propisima zaštite na radu i u svemu sukladno općim uvjetima. Skelu je potrebno osigurati od prevrtanja, a od udara groma uzemljenjem. Potrebno je izvesti pomične željezne ili drvene penjalice u svrhu osiguranja vertikalne komunikacije po skeli.  Obračun po m² vertikalne projekcije površine skele, mjereno po vanjskom rubu skele.</t>
  </si>
  <si>
    <r>
      <t>m</t>
    </r>
    <r>
      <rPr>
        <vertAlign val="superscript"/>
        <sz val="12"/>
        <rFont val="Calibri"/>
        <family val="2"/>
        <charset val="238"/>
      </rPr>
      <t>2</t>
    </r>
  </si>
  <si>
    <t>ČIŠĆENJE GRADILIŠTA TIJEKOM RADOVA</t>
  </si>
  <si>
    <t xml:space="preserve">Čišćenje gradilišta tijekom radova. </t>
  </si>
  <si>
    <t>kompl.</t>
  </si>
  <si>
    <t>ZAVRŠNO ČIŠĆENJE GRADILIŠTA</t>
  </si>
  <si>
    <t>Čišćenje gradilišta nakon dovršenja radova. U stavku uključeno čišćenje i pranje svih elemenata (prozori, klupčice, podovi) u zoni radova.</t>
  </si>
  <si>
    <t>m²</t>
  </si>
  <si>
    <t>DEMONTAŽA INSTALACIJA I OPREME</t>
  </si>
  <si>
    <t>a)</t>
  </si>
  <si>
    <t>b)</t>
  </si>
  <si>
    <t>c)</t>
  </si>
  <si>
    <t>d)</t>
  </si>
  <si>
    <t>DEMONTAŽA I ODVOZ VANJSKE STOLARIJE</t>
  </si>
  <si>
    <t>DEMONTAŽA I ODVOZ VANJSKE BRAVARIJE</t>
  </si>
  <si>
    <t>DEMONTAŽA KLUPČICA</t>
  </si>
  <si>
    <t>DEMONTAŽA OBORINSKIH VERTIKALA</t>
  </si>
  <si>
    <t>DEMONTAŽA HORIZONTALNOG ŽLJEBA</t>
  </si>
  <si>
    <t>DEMONTAŽA RAZNIH LIMOVA</t>
  </si>
  <si>
    <t>DEMONTAŽA KROVNE KONSTRUKCIJE</t>
  </si>
  <si>
    <t>m³</t>
  </si>
  <si>
    <t>DEMONTAŽA DRVENOG ROŠTILJA</t>
  </si>
  <si>
    <t>DEMONTAŽA I ODVOZ  UNUTARNJE STOLARIJE</t>
  </si>
  <si>
    <t>RUŠENJE ZIDOVA OD OPEKE</t>
  </si>
  <si>
    <t>- zidovi</t>
  </si>
  <si>
    <t>- sokl</t>
  </si>
  <si>
    <r>
      <t>m</t>
    </r>
    <r>
      <rPr>
        <vertAlign val="superscript"/>
        <sz val="12"/>
        <rFont val="Calibri"/>
        <family val="2"/>
        <charset val="238"/>
      </rPr>
      <t>3</t>
    </r>
  </si>
  <si>
    <t>OBIJANJE ŽBUKE NA PROČELJU</t>
  </si>
  <si>
    <t>RAZBIJANJE I UKLANJANJE SLOJEVA PODA</t>
  </si>
  <si>
    <t>- keramičke pločice</t>
  </si>
  <si>
    <t>ŠLICANJE ZIDOVA</t>
  </si>
  <si>
    <t>MANJA BETONIRANJA</t>
  </si>
  <si>
    <t>kg</t>
  </si>
  <si>
    <t>Obračun po m² gotove površine.</t>
  </si>
  <si>
    <t>CEMENTNI ESTRIH</t>
  </si>
  <si>
    <t>ZIDARSKA OBRADA ŠLICEVA</t>
  </si>
  <si>
    <t>Obračun po m'.</t>
  </si>
  <si>
    <t>ZIDARSKA OBRADA VANJSKE ŠPALETE</t>
  </si>
  <si>
    <t>ZIDARSKA OBRADA UNUTRAŠNJE ŠPALETE</t>
  </si>
  <si>
    <t>Karakteristike ekstrudiranog polistirena:</t>
  </si>
  <si>
    <t>-zahrapavljene vanjske površine, gustoće minimalno 35 kg/m³.</t>
  </si>
  <si>
    <t>Obračun po m² izvedene izolacije.</t>
  </si>
  <si>
    <t>Dobava i postava parne brane na bazi bitumena, prema HRN EN 1931 ili jednakovrijedno.</t>
  </si>
  <si>
    <t>Dobava i postava visoko elastomerne bitumenske parne brane s aluminijskim uloškom.</t>
  </si>
  <si>
    <t>Relativni otpor difuziji vodene pare, Sd = 35 m.</t>
  </si>
  <si>
    <t>Dobava i postava hladnog bitumenskog premaza na bazi otapala. Nanosi se na čistu i suhu betonsku podlogu.</t>
  </si>
  <si>
    <t xml:space="preserve">Stavka se izvodi na prethodno izvedenu izniveliranu betonsku podlogu. </t>
  </si>
  <si>
    <t>Izvodi se u slijedećim fazama:</t>
  </si>
  <si>
    <r>
      <t>Potrošnja: cca. 0,3 L/m</t>
    </r>
    <r>
      <rPr>
        <vertAlign val="superscript"/>
        <sz val="12"/>
        <rFont val="Calibri"/>
        <family val="2"/>
        <charset val="238"/>
      </rPr>
      <t>2</t>
    </r>
    <r>
      <rPr>
        <sz val="12"/>
        <rFont val="Calibri"/>
        <family val="2"/>
        <charset val="238"/>
      </rPr>
      <t>.</t>
    </r>
  </si>
  <si>
    <r>
      <t>Folija od minimalno 140 g/m</t>
    </r>
    <r>
      <rPr>
        <vertAlign val="superscript"/>
        <sz val="12"/>
        <rFont val="Calibri"/>
        <family val="2"/>
        <charset val="238"/>
      </rPr>
      <t>2</t>
    </r>
    <r>
      <rPr>
        <sz val="12"/>
        <rFont val="Calibri"/>
        <family val="2"/>
        <charset val="238"/>
      </rPr>
      <t xml:space="preserve">. </t>
    </r>
  </si>
  <si>
    <t>HIDROIZOLACIJA RAVNOG KROVA I ATIKE  (TPO)</t>
  </si>
  <si>
    <t>HIDROIZOLACIJSKI LIMOVI</t>
  </si>
  <si>
    <t>Dobava materijala, izrada i postava vezno/okapnih profiliranih traka od kaširanog lima d= 1,4 mm, na koji se spaja horizontalna i vertikalna hidroizolacija.</t>
  </si>
  <si>
    <t>Dobava i postava ploča od ekstrudiranog polistirena  u jednom sloju, ploče s preklopom na prethodno postavljenu parnu branu. Kakvoća i tehničke karakteristike proizvoda prema HRN EN 13162 ili jednakovrijedno.</t>
  </si>
  <si>
    <t>Obračun po m² izvedene površine.</t>
  </si>
  <si>
    <t>LIČENJE STROPOVA (postojeći strop)</t>
  </si>
  <si>
    <t>Membrana obavezno mora zadovoljiti  temp. nivo -25 do +70 °C.</t>
  </si>
  <si>
    <t>Površina stavke obuhvaća podnu površinu s preklopima i okomito uzdizanje.</t>
  </si>
  <si>
    <t>Preklopi folije cca 15 cm, preklope zalijepiti tipskim brtvenim trakama.</t>
  </si>
  <si>
    <t xml:space="preserve">Strojno i ručno uklanjanje dotrajale žbuke na dijelovima pročelja. Uklanja se sloj prosječne debljine 3 cm. U stavci uključen odvoz na reciklažno dvorište za građevni otpad s plaćanjem svih naknada zbrinjavanja. </t>
  </si>
  <si>
    <t>Obračun po m².</t>
  </si>
  <si>
    <t xml:space="preserve">Demontaža raznih opšavnih limova, zabatnih limova, uvala, spuštanje niz objekt te odvoz na reciklažno dvorište za građevni otpad s plaćanjem svih naknada zbrinjavanja. </t>
  </si>
  <si>
    <t xml:space="preserve">Demontaža drvenog roštilja (letve 3/5 cm, štafle 5/8 cm). U stavci uključeno spuštanje niz objekt te odvoz na reciklažno dvorište za građevni otpad s plaćanjem svih naknada zbrinjavanja. </t>
  </si>
  <si>
    <t>- Za vanjsku i unutarnju žbuku: HRN EN 998-1 ili jednakovrijedno.</t>
  </si>
  <si>
    <t xml:space="preserve">DEMONTAŽA POKROVA </t>
  </si>
  <si>
    <r>
      <t>m</t>
    </r>
    <r>
      <rPr>
        <sz val="12"/>
        <rFont val="Calibri"/>
        <family val="2"/>
        <charset val="238"/>
      </rPr>
      <t>²</t>
    </r>
  </si>
  <si>
    <t>ODVOZ POKROVA</t>
  </si>
  <si>
    <r>
      <t>m</t>
    </r>
    <r>
      <rPr>
        <sz val="12"/>
        <rFont val="Calibri"/>
        <family val="2"/>
        <charset val="238"/>
      </rPr>
      <t>³</t>
    </r>
  </si>
  <si>
    <t>IZRADA DRVENOG ROŠTILJA</t>
  </si>
  <si>
    <t xml:space="preserve">Dobava materijala i izrada drvenog roštilja za postavu limenog pokrova. Roštilj se sastoji od kontra štafli 5/8 cm postavljenih na razmaku od 100 cm i uzdužnih letvi 3/5 cm postavljenih na svakih 35-40  cm (ovisno o vrsti limenog pokriva). Građa mora biti propisane suhoće i impregnirana fungicidnim premazom.   </t>
  </si>
  <si>
    <t>IZRADA DAŠČANE OPLATE ČELA I ZABATA</t>
  </si>
  <si>
    <t>Dobava materijala i izrada daščane oplate čela i zabata od OSB ploče debljine 12 mm kao podloge za postavu limenog opšava. Visina opšava 15-20  cm. Spoj čavlima na prethodno postavljenu drvenu konstrukciju.</t>
  </si>
  <si>
    <r>
      <t>m</t>
    </r>
    <r>
      <rPr>
        <sz val="12"/>
        <rFont val="Calibri"/>
        <family val="2"/>
        <charset val="238"/>
      </rPr>
      <t>'</t>
    </r>
  </si>
  <si>
    <t>IZRADA DAŠČANE OPLATE PODGLEDA STREHE</t>
  </si>
  <si>
    <t>IZRADA DAŠČANE OPLATE KROVA</t>
  </si>
  <si>
    <t xml:space="preserve">Dobava materijala i izvedba oplate od dasaka debljine 24 mm za postavu drvenog roštilja. Daščana oplata postavlja se na drvenu krovnu konstrukciju (rogove). Građa mora biti propisane suhoće i impregnirana fungicidnim premazom.   </t>
  </si>
  <si>
    <t>OPŠAV ZABATA</t>
  </si>
  <si>
    <t>SLJEMENJAK</t>
  </si>
  <si>
    <t>STREŠNO-ULJEVNI LIM</t>
  </si>
  <si>
    <t>HORIZONTALNI ŽLJEB</t>
  </si>
  <si>
    <t>LABUĐI VRAT</t>
  </si>
  <si>
    <t>ŽLJEBNI NASTAVAK</t>
  </si>
  <si>
    <t xml:space="preserve">Dobava materijala, izrada i postava žljebnog nastavka za odvodne cijevi promjera do 120 mm, dužine 200 mm. </t>
  </si>
  <si>
    <t>SNJEGOBRANI</t>
  </si>
  <si>
    <t>KROVNI PROZOR</t>
  </si>
  <si>
    <t>PODOPOLAGAČKI RADOVI</t>
  </si>
  <si>
    <t>NIVELIRAJUĆA MASA</t>
  </si>
  <si>
    <t>PVC PODNA OBLOGA</t>
  </si>
  <si>
    <t xml:space="preserve">Dobava i postava elastične podne obloge od linoleuma s poliuretanskom površinskom zaštitom u trakama širine 200 cm, trajno antistatične i otporne na toplinu trenja i goruće opuške. Klasa otpornosti na požar: B1 prema HRN DIN 4102 ili jednakovrijedno, otpornost na svjetlo: 6. </t>
  </si>
  <si>
    <t>PVC KUTNA LAJSNA</t>
  </si>
  <si>
    <t>KERAMIKA NA PODOVIMA (unutrašnji prostori)</t>
  </si>
  <si>
    <t>Dobava potrebnog materijala i izvedba opločenja  keramičkim pločicama, I klase dimenzija 30/30 cm ili veće, debljine 1,0 cm. Pločice moraju biti protuklizne, minimalne klase protukliznosti R10, otporne na habanje, sredstva za čišćenje i kemikalije, te neupijajuće. Pločice se postavljaju na čvrstu i očišćenu podlogu u fleksibilno, vodootporno građevinsko ljepilo uz širinu reške 3 mm. Fuge se zatvaraju masom za fugiranje keramičkih pločica na bazi cementa sa mineralnim punilima, aditivima i pigmentima.  U stavku je uključen sav potreban rad i materijal.</t>
  </si>
  <si>
    <t>- ravne plohe</t>
  </si>
  <si>
    <t xml:space="preserve">KERAMIKA NA ZIDOVIMA </t>
  </si>
  <si>
    <t>- zid</t>
  </si>
  <si>
    <t>POKROV NADSTREŠNICE</t>
  </si>
  <si>
    <t>U stavci sve komplet, do potpune gotovosti.</t>
  </si>
  <si>
    <t>PERFORIRANI LIM</t>
  </si>
  <si>
    <t>KROVNE VERTIKALE</t>
  </si>
  <si>
    <t>-RŠ 33 cm</t>
  </si>
  <si>
    <t xml:space="preserve">Dobava materijala, izrada i postava sabirnog kotlića sa lučnim koljenom ("labuđi vrat"), debljina lima 0,7 mm, boja i kvaliteta materijala kao osnovna pozicija. </t>
  </si>
  <si>
    <t>Prilikom uklanjanja opasnog otpada (azbestno - cementne ploče) potrebno je ploče cijelo vrijeme prskati vodom, te ih pažljivo demontirati kako ne bi došlo do lomljenja. Ploče se ne smiju bacati s krova već ih je potrebno pažljivo spustiti i složiti na mjesto pristupačno za prijevoz - privremeni deponij. Izvoditelj radova obvezan je organizirati privremeni deponij u skladu s odredbama Pravilnika o gospodarenju otpadom (NN 81/20), Pravilnika o načinu i postupcima gospodarenja otpadom koji sadrži azbest (NN 69/16) i Pravilnika o načinima i uvjetima odlaganja otpada, kategorijama i uvjetima rada za odlagalište otpada (NN 114/15, 103/18, 56/19 ).</t>
  </si>
  <si>
    <t>Obračun po m² kose površine krova.</t>
  </si>
  <si>
    <t>Raskrivanje postojećeg krovišta, spuštanje niz objekt i slaganje na privremeni deponij pokrov od azbest - cementnih valovitih ploča.</t>
  </si>
  <si>
    <t>Prilikom uklanjanja opasnog otpada (azbestno - cementne ploče) potrebno je ploče cijelo vrijeme prskati vodom, te ih pažljivo demontirati kako ne bi došlo do lomljenja. Ploče se ne smiju bacati s krova već ih je potrebno pažljivo spustiti i složiti na mjesto pristupačno za prijevoz - privremeni deponij.</t>
  </si>
  <si>
    <t>Privremeni deponij organizirati u skladu s odredbama Pravilnika o gospodarenju otpadom (NN 81/20), Pravilnika o načinu i postupcima gospodarenja otpadom koji sadrži azbest (NN 69/16) i Pravilnika o načinima i uvjetima odlaganja otpada, kategorijama i uvjetima rada za odlagalište otpada (NN 114/15, 103/18, 56/19 ).</t>
  </si>
  <si>
    <t>- vanjska rasvjetna tijela</t>
  </si>
  <si>
    <t>Demontaža vanjske drvene stolarije.  U stavci je uključeno iznošenje iz građevine i odvoz na reciklažno dvorište za građevni otpad s plaćanjem svih naknada zbrinjavanja.</t>
  </si>
  <si>
    <r>
      <t>Demontaža vanjske metalne</t>
    </r>
    <r>
      <rPr>
        <sz val="12"/>
        <rFont val="Calibri"/>
        <family val="2"/>
        <charset val="238"/>
      </rPr>
      <t xml:space="preserve"> bravarije.  U stavci je uključeno iznošenje iz građevine i odvoz na reciklažno dvorište za građevni otpad s plaćanjem svih naknada zbrinjavanja.</t>
    </r>
  </si>
  <si>
    <t>- prozor, dim. 98/138+R cm</t>
  </si>
  <si>
    <t>- prozor, dim. 110/138+R cm</t>
  </si>
  <si>
    <t>- prozor, dim. 120/138+R cm</t>
  </si>
  <si>
    <t>- prozor, dim. 120/135+R cm</t>
  </si>
  <si>
    <t>- prozor, dim. 125/135+R cm</t>
  </si>
  <si>
    <t>e)</t>
  </si>
  <si>
    <t>f)</t>
  </si>
  <si>
    <t>g)</t>
  </si>
  <si>
    <t>h)</t>
  </si>
  <si>
    <t>- jednokrilna vrata, dim. 100/215 cm</t>
  </si>
  <si>
    <t>- dvokrilna vrata, dim. 140/215 cm</t>
  </si>
  <si>
    <t>- jednokrilna vrata + prozor, dim. 90/215 + 1,05/150 cm</t>
  </si>
  <si>
    <t>- staklena stijena, dim. 345/225 cm</t>
  </si>
  <si>
    <t xml:space="preserve">Demontaža unutarnje drvene  stolarije.  U stavci je uključeno iznošenje iz građevine i odvoz na reciklažno dvorište za građevni otpad s plaćanjem svih naknada zbrinjavanja. </t>
  </si>
  <si>
    <t>- prozor, dim. 90/90 cm</t>
  </si>
  <si>
    <t>- jednokrilna vrata, dim. 90/200 cm</t>
  </si>
  <si>
    <t>- jednokrilna vrata, dim. 80/200 cm</t>
  </si>
  <si>
    <t>- jednokrilna vrata, dim. 70/200 cm</t>
  </si>
  <si>
    <t>Odvoz i zbrinjavanje otpadnog materijala putem tvrtke registrirane za obavljanje djelatnosti gospodarenja otpadom koji sadrži azbest. Izvoditelj je dužan nadzornom inženjeru i investitoru predočiti dokaz o zbrinjavanju otpada putem registrirane tvrtke za zbrinjavanje opasnog otpada.</t>
  </si>
  <si>
    <t>- PVC podna obloga</t>
  </si>
  <si>
    <t>- parket</t>
  </si>
  <si>
    <t xml:space="preserve">Zidarska obrada vanjskih špaleta produžnim cementnim mortom M-25 (1:2.6) uz prethodno špricanje cementnim mortom, nakon demontaže vanjske stolarije i priprema otvora za ugradnju nove stolarije. Špalete prosječne širine 10-25 cm. Debljina žbuke 3-5 cm. </t>
  </si>
  <si>
    <t>RAZBIJANJE I UKLANJANJE SLOJEVA RAVNOG KROVA</t>
  </si>
  <si>
    <t>STOLARIJA</t>
  </si>
  <si>
    <t>VANJSKA PVC STOLARIJA</t>
  </si>
  <si>
    <t>Obračun po m' ugrađene klupčice.</t>
  </si>
  <si>
    <t>PROZORSKE KLUPČICE</t>
  </si>
  <si>
    <t>- RŠ 25 cm</t>
  </si>
  <si>
    <t>Prilikom izvedbe stolarskih radova opisanih ovim troškovnikom izvoditelj radova mora se pridržavati svih uvjeta i opisa iz troškovnika kao i važećih propisa. Prije izrade stolarije  izvoditelj je dužan izvršiti pojedinačne izmjere na građevini i prema tim izmjerama izraditi novu stolariju.</t>
  </si>
  <si>
    <t>U svemu prema HRN EN 14351-1 ili jednakovrijedno.</t>
  </si>
  <si>
    <t>VANJSKA STOLARIJA</t>
  </si>
  <si>
    <t>Minimalni razred zrakopropusnosti 2 prema HRN EN 12207 ili jednakovrijedno.</t>
  </si>
  <si>
    <t>Izolaciju treba izvoditi na suhu, čistu odmaščenu podlogu. Nakon izvedbe svakog sloja izolacije radove pregledati od strane nadzornog inženjera. Za izvedbu potrebno je pridržavati se prosječnih normi u građevinarstvu GN 421, GN 561 ili jednakovrijedno</t>
  </si>
  <si>
    <t>DEMONTAŽA SANITARNE OPREME</t>
  </si>
  <si>
    <t>DEMONTAŽA VODOVODNE INSTALACIJE</t>
  </si>
  <si>
    <t>DEMONTAŽA ODVODNE INSTALACIJE</t>
  </si>
  <si>
    <t>STROJNO PROŠTEMAVANJE OTVORA</t>
  </si>
  <si>
    <t>- umivaonik.</t>
  </si>
  <si>
    <t>ODVODNE CIJEVI</t>
  </si>
  <si>
    <t>Dobava i montaža PVC ili PP kanalizacijskih cijevi oznake, međusobno spajanih originalnim kolčacima s gumenim brtvama, uključivo potrebni pričvrsni materijal, te sav sitni i spojni materijal. Obračun po m' montirane cijevi. Fazonski komadi, spojevi, lukovi, račve obračunavaju se po m' montirane cijevi.</t>
  </si>
  <si>
    <t>DN160</t>
  </si>
  <si>
    <t>DN110</t>
  </si>
  <si>
    <t>DN75</t>
  </si>
  <si>
    <t>DN50</t>
  </si>
  <si>
    <t>PODNI SLIVNIK</t>
  </si>
  <si>
    <t>Dobava i montaža polipropilenskog podnog slivnika s više ulaza, s protukliznom INOX četvrtastom pokrovnom pločom dimenzija 150x150 mm s rešetkom i odvodom.</t>
  </si>
  <si>
    <t>DN50/75</t>
  </si>
  <si>
    <t>SPOJNI KOMADI</t>
  </si>
  <si>
    <t>Dobava, prijenos i montaža KGF elemenata za spoj odvodnje u nova revizona okna. U stavci uključena zidarska obrada spoja.</t>
  </si>
  <si>
    <t>AUTOMATSKI ODZRAČNI VENTIL</t>
  </si>
  <si>
    <t>Dobava i montaža automatskog odzračnog ventila. Postavlja se prema nacrtu iz projekta.</t>
  </si>
  <si>
    <t>ISPITIVANJE CJEVOVODA</t>
  </si>
  <si>
    <t xml:space="preserve">Ispitivanje postavljene kanalizacijske mreže na nepropusnost. </t>
  </si>
  <si>
    <t>CIJEVI ZA VODOVOD</t>
  </si>
  <si>
    <t>Dobava i montaža cijevi za sanitarni vodovod izrađenih iz PPR cijevi za vodu i fitinga za razvod sanitarne hladne i tople vode. Cijev je radne max. temperature 95°C (60°C pri 10 bara) i minimalnog nazivnog radnog tlaka 20 bara (PN20).    Po m` cijevi obračunati obujmice i sav ostali materijal za pričvršćenje cijevnog sustava. Za potrebnu instalaciju ostavljaju se uštede u  zidovima.</t>
  </si>
  <si>
    <t>Ø32 mm (D50)</t>
  </si>
  <si>
    <t>Ø25 mm (D40)</t>
  </si>
  <si>
    <t>TOPLINSKA IZOLACIJA CIJEVI</t>
  </si>
  <si>
    <t>Dobava i montaža toplinske izolacije vodovodnih cijevi od vulkanizirane sintetičke gume zatvorenih ćelija.</t>
  </si>
  <si>
    <t>PODŽBUKNI VENTIL</t>
  </si>
  <si>
    <t>Dobava i montaža zapornog podžbuknog ventila s poniklanom kapom i rozetom.</t>
  </si>
  <si>
    <t>TLAČNA PROBA</t>
  </si>
  <si>
    <t>Hladna tlačna proba na tlak od 15 bara, te kompletne instalacije na 6 bara, uz prisustvo nadzornog inženjera. Ispitivanje se vrši tlačenjem instalacije u skladu s tehničkim uputama proizvođača instalacija. Za vrijeme ispitivanja manometar ne smije pokazati pad tlaka.</t>
  </si>
  <si>
    <t>ISPITIVANJA I IZVJEŠĆE</t>
  </si>
  <si>
    <t>Dezinfekcija i ispiranje kompletne vodovodne mreže, uzimanje uzoraka vode i ishođenje pozitivnog atesta o izvršenom ispitivanju unutarnje vodovodne mreže po propisu Zavoda za javno zdravstvo, Zakonom o vodi za ljudsku potrošnju (NN 56/13, 64/15, 104/17, 115/18, 16/20), Pravilnikom o parametrima sukladnosti, metodama analize, monitoringu i planovima sigurnosti vode za ljudsku potrošnju te načinu vođenja registra pravnih osoba koje obavljaju djelatnost javne vodoopskrbe (NN 125/17) i naputku Ministarstva zdravstva i socijalne skrbi o obimu ispitivanja vode za piće.</t>
  </si>
  <si>
    <t>PODNA WC ŠKOLJKA</t>
  </si>
  <si>
    <t xml:space="preserve">Dobava i ugradnja podne WC školjke od keramike I klase s donjim odvodom. U stavku je uključena dobavu i ugradbu štednog niskomontažnog vodokotlića s ispirnom cijevi promjera Ø25 mm, kutnog ventila 15/10 mm sa spojnom fleksibilnom cijevi za priključak vodokotlića na instalaciju, WC dasku od tvrde plastike, vijke i tiple za montažu WC školjke, silikonski kit za brtvljenje, četku za WC, te tipsku gumenu brtvu (manžetu) za priključak na odvodnu vertikalu. Obračun po ugrađenom kompletu. </t>
  </si>
  <si>
    <t>UMIVAONIK</t>
  </si>
  <si>
    <t>- veličina 560 x 460 mm</t>
  </si>
  <si>
    <t>SITNI PRIBOR OD INOXA</t>
  </si>
  <si>
    <t>Nabava i montaža sitnog pribora od inoxa kvalitetnije izvedbe. Obračun po ugrađenom komadu.</t>
  </si>
  <si>
    <t>- držač toaletnog papira s poklopcem</t>
  </si>
  <si>
    <t>- sapunjara za tekući sapun</t>
  </si>
  <si>
    <t>- držač papirnatih ručnika uz umivaonik</t>
  </si>
  <si>
    <t>ELEKTRIČNI BOJLERI</t>
  </si>
  <si>
    <t>REVIZIJSKA VRATAŠCA</t>
  </si>
  <si>
    <t>UNUTARNJA PVC STOLARIJA</t>
  </si>
  <si>
    <t>Obračun po m³ gotovog zida.</t>
  </si>
  <si>
    <t>LIČENJE ZIDOVA - disperzivna boja (postojeći zid)</t>
  </si>
  <si>
    <t>OBIJANJE KERAM. PLOČICA SA ZIDOVA</t>
  </si>
  <si>
    <r>
      <t>Obračun po m</t>
    </r>
    <r>
      <rPr>
        <vertAlign val="superscript"/>
        <sz val="12"/>
        <rFont val="Calibri"/>
        <family val="2"/>
        <charset val="238"/>
      </rPr>
      <t>3</t>
    </r>
    <r>
      <rPr>
        <sz val="12"/>
        <rFont val="Calibri"/>
        <family val="2"/>
        <charset val="238"/>
      </rPr>
      <t xml:space="preserve">. </t>
    </r>
  </si>
  <si>
    <t>Demontaža unutarnjih i vanjskih klupčica s odvozom na reciklažno dvorište za građevni otpad s plaćanjem svih naknada zbrinjavanja.</t>
  </si>
  <si>
    <t>Demontaža limenih vertikala Ø 110-125 s odvozom na reciklažno dvorište za građevni otpad s plaćanjem svih naknada zbrinjavanja.</t>
  </si>
  <si>
    <t xml:space="preserve">Demontaža horizontalnog vanjskog žljeba s odvozom na reciklažno dvorište za građevni otpad s plaćanjem svih naknada zbrinjavanja. Žljeb RŠ 40 cm. </t>
  </si>
  <si>
    <t>DEMONTAŽA DAŠČANE OPLATE I DRVENE LAMPERIJE</t>
  </si>
  <si>
    <t>Demontaža oštećenih elemenata drvene krovne konstrukcije nakon detaljno pregleda i prema nalogu nadzornog inženjera. U stavci uključeno spuštanje niz objekt te odvoz na reciklažno dvorište za građevni otpad s plaćanjem svih naknada zbrinjavanja. U svemu prema nacrtima.</t>
  </si>
  <si>
    <t xml:space="preserve">Demontaža daščane oplate debljine 2,4 cm sa čela rogova i strehe od drvene lamperije. U stavci uključeno spuštanje niz objekt te odvoz na reciklažno dvorište za građevni otpad s plaćanjem svih naknada zbrinjavanja. </t>
  </si>
  <si>
    <t>Strojno i ručno obijanje keramičkih pločica sa zidova. Visina opločenja keramikom do cca 2,00 m. Prosječna debljina žbuke je 3 cm.  U stavci je uključeno iznošenje šute iz građevine s odvozom na reciklažno dvorište za građevni otpad s plaćanjem svih naknada zbrinjavanja.</t>
  </si>
  <si>
    <t>Obračun po m² obijene podloge.</t>
  </si>
  <si>
    <t>- cemetni estrih, prosječne debljine 5 cm</t>
  </si>
  <si>
    <t>Ručno i strojno uklanjanje slojeva poda. U stavci je  uključeno iznošenje šute iz građevine i odvoz na reciklažno dvorište za građevni otpad s plaćanjem svih naknada zbrinjavanja</t>
  </si>
  <si>
    <t>Ručno i strojno uklanjanje slojeva ravnoga krova. U stavci je  uključeno iznošenje šute iz građevine i odvoz na reciklažno dvorište za građevni otpad s plaćanjem svih naknada zbrinjavanja.</t>
  </si>
  <si>
    <t>šljunak, debljine cca 4 cm</t>
  </si>
  <si>
    <t>bitumenska ljepenka</t>
  </si>
  <si>
    <t>beton u padu, prosječne debljine 5 cm</t>
  </si>
  <si>
    <t>heraklit, debljine 5 cm</t>
  </si>
  <si>
    <t>Dobava materijala, spravljanje betona i izvedba manjih betoniranja nakon prolaska instalacija. U stavci uključena eventualna jednostrana i dvostrana oplata, beton i armatura. Beton klase C 20/25.</t>
  </si>
  <si>
    <t>BETON ZA PAD</t>
  </si>
  <si>
    <t xml:space="preserve">- beton </t>
  </si>
  <si>
    <t>Dobava i ugradnja perlit betona klase C10/15 za pad ravnog krova, u debljini od 3-10 cm. Podloga mora biti zaglađena, spremna za polaganje parne brane. U stavci je uključena njega betona. Otežana izvedba zbog krovnih kosina.</t>
  </si>
  <si>
    <t>OBIJANJE ŽBUKE SA ZIDOVA I STROPOVA</t>
  </si>
  <si>
    <t>Strojno i ručno obijanje žbuke sa dijela postojećih zidova i stropova, nakon detaljnog pregleda i po nalogu nadzornog inženjera.  Prosječna debljina žbuke 3 cm. U stavci je uključena pokretna skela, te iznošenje šute iz građevine i odvoz na reciklažno dvorište za građevni otpad s plaćanjem svih naknada zbrinjavanja.</t>
  </si>
  <si>
    <t>ŽBUKANJE UNUTRAŠNJIH ZIDOVA I STROPOVA</t>
  </si>
  <si>
    <t>Žbukanje prethodno obijenih oštećenih dijelova unutrašnjih zidova i stropova od opeke tvornički spravljenim vapneno-cementnim mortom, debljine 2,0 - 3,0 cm. Prije žbukanja sve površine prskati rijetkim cementnim mortom (cementni špric). Na sve bridove ugrađuju se kutni profili od pocinčanog lima. Stavka uključuje dobavu i transport svog potrebnog materijala i izradu pokretne skele. Visina prostorija do 3,10 m.</t>
  </si>
  <si>
    <t>Izvedba cementnog estriha M 30 debljine 5 cm. Rad obuhvaća dobavu materijala, unutrašnji transport i izradu podloge. Stavka uključuje pripremu površine, razastiranje i ugradbu podloge, završnu obradu prema uvjetima za polaganje poda i zaštitu. Cementni estrih se armira PP vlakancima ili armaturnom mrežom Q-131. U stavku je uključena i izrada reške na mjestima sudara sa zidovima, stupovima i ostalim vertikalnim elementima konstrukcije s umetkom od ekspandiranog polistirena d=1 cm.</t>
  </si>
  <si>
    <t xml:space="preserve">Zidarska obrada zidova nakon postave instalacija. Stavka uključuje i dobavu i ugradnju PVC mrežice u polimerno ljepilo na mjestima postave instalacija u širini 20 cm. </t>
  </si>
  <si>
    <t xml:space="preserve">Zidarska obrada unutrašnjih špaleta produžnim cementnim mortom M-25 (1:2.6) uz prethodno špricanje cementnim mortom, nakon demontaže vanjske stolarije i priprema otvora za ugradnju nove stolarije. Špalete prosječne širine 10-25 cm. Debljina žbuke 3-5 cm. </t>
  </si>
  <si>
    <t>TOPLINSKA IZOLACIJA RAVNOG KROVA (XPS)</t>
  </si>
  <si>
    <t xml:space="preserve">- deklarirana toplinska provodljivost, maksimalno λd = 0,040 W/mK. </t>
  </si>
  <si>
    <r>
      <rPr>
        <b/>
        <sz val="12"/>
        <rFont val="Calibri"/>
        <family val="2"/>
        <charset val="238"/>
      </rPr>
      <t>NAPOMENA</t>
    </r>
    <r>
      <rPr>
        <sz val="12"/>
        <rFont val="Calibri"/>
        <family val="2"/>
        <charset val="238"/>
      </rPr>
      <t>: Obračun toplinske izolacije po m² izvedene površine, u skladu s GN 561 ili jednakovrijedno.</t>
    </r>
  </si>
  <si>
    <t xml:space="preserve">Postavlja se u dva sloja 10+5 cm. </t>
  </si>
  <si>
    <t>Membrana se polaže na podlogu varenjem na pripremljenu podlogu sa primerom. Sloj parne brane potrebno je bočno dići uz zidove do visine termoizolacije iz stavke A.6.1. Uzdužne spojeve i čeone spojeve zavariti min. 8 cm s plamenikom i valjkom. Dobava i postavljanje prema uputama proizvođača.</t>
  </si>
  <si>
    <t>Dobava materijala i postava paropropusne i vodonepropusne folije na daščanu oplatu prema HRN EN 13859-1 ili jednakovrijedno.</t>
  </si>
  <si>
    <t>PARNA BRANA NA RAVNOM KROVU</t>
  </si>
  <si>
    <t>PAROPRUPUSNA - VODONEPROPUSNA FOLIJA (KOSI KROV)</t>
  </si>
  <si>
    <t>- RŠ 10 cm</t>
  </si>
  <si>
    <r>
      <t xml:space="preserve">Završna obrada: </t>
    </r>
    <r>
      <rPr>
        <sz val="12"/>
        <rFont val="Calibri"/>
        <family val="2"/>
        <charset val="238"/>
      </rPr>
      <t>plastifikacija u RAL 9010.</t>
    </r>
  </si>
  <si>
    <r>
      <t xml:space="preserve">Profili:  </t>
    </r>
    <r>
      <rPr>
        <sz val="12"/>
        <rFont val="Calibri"/>
        <family val="2"/>
        <charset val="238"/>
      </rPr>
      <t xml:space="preserve">Za izradu vanjskih prozora, stijena i vrata moraju se upotrebljavati profili s maksimalnim dopuštenim koeficijentom prolaska topline: </t>
    </r>
    <r>
      <rPr>
        <b/>
        <sz val="12"/>
        <rFont val="Calibri"/>
        <family val="2"/>
        <charset val="238"/>
      </rPr>
      <t xml:space="preserve">Uf  ≤ 1,2 W/m²K.  </t>
    </r>
    <r>
      <rPr>
        <sz val="12"/>
        <rFont val="Calibri"/>
        <family val="2"/>
        <charset val="238"/>
      </rPr>
      <t>Profil od 5 ili 6 komora i 3 brtve</t>
    </r>
  </si>
  <si>
    <r>
      <t xml:space="preserve">Roleta: </t>
    </r>
    <r>
      <rPr>
        <sz val="12"/>
        <rFont val="Calibri"/>
        <family val="2"/>
        <charset val="238"/>
      </rPr>
      <t xml:space="preserve">Toplinsko izolirana kutija sa aluminijskim lamelama. Stjenka kutije </t>
    </r>
    <r>
      <rPr>
        <b/>
        <sz val="12"/>
        <rFont val="Calibri"/>
        <family val="2"/>
        <charset val="238"/>
      </rPr>
      <t xml:space="preserve">U ≤ 0,6 W/m²K. </t>
    </r>
  </si>
  <si>
    <t>Soboslikarska obrada stropova unutarnjeg prostora. Rad obuhvaća struganje postojećih slojeva, čišćenje površine, gletanje dva puta disperzivnim kitom, brušenje gletanih površina, otprašivanje, impregnaciju površine (impregnacija za disperzivne boje) i dvostruko bojanje disperzivnim akrilnim bojama u tonu po izboru korisnika. Visina prostorija do 3,10 m. Dobava i ugradba potrebnog materijala i radna skela uključeni u stavku.</t>
  </si>
  <si>
    <t xml:space="preserve">Dobava materijala, impregniranje i čišćenje podloge te 2x gletanje i 2x ličenje disperzivnom bojom u tonu po izboru korisnika. Izvodi se do visine 3,10 m od poda. Dobava i ugradba potrebnog materijala i radna skela uključeni u stavku. </t>
  </si>
  <si>
    <t>IZMJENA OŠTEĆENE DRVENE KONSTRUKCIJE</t>
  </si>
  <si>
    <t>Dobava materijala i izmjena oštećene drvene krovne konstrukcije prema nalogu nadzornog inženjera. Građa mora biti propisane suhoće i impregnirana fungicidnim premazom.</t>
  </si>
  <si>
    <t>i)</t>
  </si>
  <si>
    <t>Kombinirano strojno i ručno rušenje zidova od opeke debljine 13-28 cm u zoni radova. U stavci je uključeno iznošenje šute iz građevine s odvozom na reciklažno dvorište za građevni otpad s plaćanjem svih naknada zbrinjavanja. U cijenu uključiti faktor rastresitosti.</t>
  </si>
  <si>
    <t xml:space="preserve">Izrada, doprema i ugradnja vanjske PVC stolarije. </t>
  </si>
  <si>
    <t>U stavci je uključena pomoćna skela za montažu.</t>
  </si>
  <si>
    <t>Tehničke karakteristike vanjske stolarije:</t>
  </si>
  <si>
    <r>
      <t xml:space="preserve">Staklo:  </t>
    </r>
    <r>
      <rPr>
        <sz val="12"/>
        <rFont val="Calibri"/>
        <family val="2"/>
        <charset val="238"/>
      </rPr>
      <t xml:space="preserve">Za izradu vanjskih prozora, stijena i vrata, ako to nije drugačije u shemi naznačeno, mora se upotrebljavati dvoslojno IZO staklo (4+16Ar+4lowE) s maksimalnim dopuštenim koeficijentom prolaska topline: </t>
    </r>
    <r>
      <rPr>
        <b/>
        <sz val="12"/>
        <rFont val="Calibri"/>
        <family val="2"/>
        <charset val="238"/>
      </rPr>
      <t>Ug ≤ 1,1 W/m²K.</t>
    </r>
  </si>
  <si>
    <r>
      <rPr>
        <b/>
        <sz val="12"/>
        <rFont val="Calibri"/>
        <family val="2"/>
        <charset val="238"/>
      </rPr>
      <t xml:space="preserve">- ostakljenje: </t>
    </r>
    <r>
      <rPr>
        <sz val="12"/>
        <rFont val="Calibri"/>
        <family val="2"/>
        <charset val="238"/>
      </rPr>
      <t xml:space="preserve">dvoslojno IZO staklo (4+16Ar+4lowE) s maksimalnim dopuštenim koeficijentom prolaska topline </t>
    </r>
    <r>
      <rPr>
        <b/>
        <sz val="12"/>
        <rFont val="Calibri"/>
        <family val="2"/>
        <charset val="238"/>
      </rPr>
      <t>Ug ≤ 1,1 W/m²K.</t>
    </r>
  </si>
  <si>
    <r>
      <rPr>
        <sz val="12"/>
        <rFont val="Calibri"/>
        <family val="2"/>
        <charset val="238"/>
      </rPr>
      <t>- maksimalni dopušteni koeficijent prolaska topline cijelog otvora</t>
    </r>
    <r>
      <rPr>
        <b/>
        <sz val="12"/>
        <rFont val="Calibri"/>
        <family val="2"/>
        <charset val="238"/>
      </rPr>
      <t xml:space="preserve"> Uw,dop ≤ 1,6 W/m²K. </t>
    </r>
  </si>
  <si>
    <r>
      <rPr>
        <b/>
        <sz val="12"/>
        <rFont val="Calibri"/>
        <family val="2"/>
        <charset val="238"/>
      </rPr>
      <t xml:space="preserve">- zrakopropusnost: </t>
    </r>
    <r>
      <rPr>
        <sz val="12"/>
        <rFont val="Calibri"/>
        <family val="2"/>
        <charset val="238"/>
      </rPr>
      <t>minimalni razred zrakopropusnosti 2 prema HRN EN 12207 ili jednakovrijedno.</t>
    </r>
  </si>
  <si>
    <t>j)</t>
  </si>
  <si>
    <t>- POZ. 1, dvokrilna vrata, dim. 140/215 cm</t>
  </si>
  <si>
    <t>- POZ. 3, jednokrilna vrata, dim. 100/215 cm</t>
  </si>
  <si>
    <t xml:space="preserve">- POZ. 2A, staklena stijena s jednokrilnim vratima i dva fiksna krila, dim. 345/225 cm </t>
  </si>
  <si>
    <t xml:space="preserve">- POZ. 2B, staklena stijena s tri otklopna krila, dim. 345/225 cm </t>
  </si>
  <si>
    <t>- POZ. 4, jednokrilni otklopno-zaokretni prozor s roletom, dim. 98/138+20 cm</t>
  </si>
  <si>
    <t>- POZ. 6, jednokrilni otklopno-zaokretni prozor s roletom, dim. 110/138+20 cm</t>
  </si>
  <si>
    <t>- POZ. 5, dvokrilni otklopno-zaokretni prozor s roletom, dim. 120/138+20 cm</t>
  </si>
  <si>
    <t>- POZ. 7, jednokrilni otklopno-zaokretni prozor s roletom, dim. 125/135+20 cm</t>
  </si>
  <si>
    <t>- POZ. 8, jednokrilni otklopno-zaokretni prozor s roletom, dim. 120/135+20 cm</t>
  </si>
  <si>
    <t>Izrada, doprema i ugradnja unutarnje PVC stolarije.  U stavci je uključena pomoćna skela za montažu. Završna obrada plastifikacija u RAL 9010.</t>
  </si>
  <si>
    <t xml:space="preserve">- POZ. 9, staklena stijena s  otklopno-zaokretnim prozorom i fiksnim krilom, dim. 105/150+90/215 cm </t>
  </si>
  <si>
    <t>- POZ. 11, puna jednokrilna vrata, dim. 70/200 cm</t>
  </si>
  <si>
    <t>- POZ. 12, puna jednokrilna vrata, dim. 60/200 cm</t>
  </si>
  <si>
    <t>- POZ. 13, puna jednokrilna vrata, dim. 90/215 cm</t>
  </si>
  <si>
    <t>- POZ. 14, puna jednokrilna vrata, dim. 80/200 cm</t>
  </si>
  <si>
    <t>- POZ. 15, puna jednokrilna vrata, dim. 85/200 cm</t>
  </si>
  <si>
    <t>- POZ. 10, ostakljena dvokrilna vrata, dim. 140/215 cm</t>
  </si>
  <si>
    <t>UNUTARNJE PROZORSKE KLUPČICE</t>
  </si>
  <si>
    <t>Dobava materijala, izrada i postava  unutarnjih PVC klupčica u RAL-u 9010. Širina klupčice 20 cm.</t>
  </si>
  <si>
    <t>ZAŠTITA POSTOJEĆE KONSTRUKCIJE</t>
  </si>
  <si>
    <t>Obračun po m²  stvarno zaštićene konstrukcije.</t>
  </si>
  <si>
    <t xml:space="preserve">Čišćenje postojeće drvene građe, dobava materijala i izvedba zaštitnog antifungicidnog premaza. </t>
  </si>
  <si>
    <t>Dobava i doprema materijala te izrada oplate donje strane krovne strehe OSB pločom debljine 14 mm. Ploča se postavlja s donje strane rogova. Obračun po m² donje strane krovne strehe.</t>
  </si>
  <si>
    <t>NIVELIRANJE ROGOVA</t>
  </si>
  <si>
    <r>
      <t>Dobava materijala postava daščane oplate s bočne strane rogova radi niveliranja istih. Postavlja se daska prosječne visine 10 cm sa jedne strane roga. Obračun po m</t>
    </r>
    <r>
      <rPr>
        <vertAlign val="superscript"/>
        <sz val="12"/>
        <rFont val="Calibri"/>
        <family val="2"/>
        <charset val="238"/>
      </rPr>
      <t>2</t>
    </r>
    <r>
      <rPr>
        <sz val="12"/>
        <rFont val="Calibri"/>
        <family val="2"/>
        <charset val="238"/>
      </rPr>
      <t xml:space="preserve"> postavljene daščane oplate.</t>
    </r>
  </si>
  <si>
    <r>
      <rPr>
        <b/>
        <sz val="12"/>
        <rFont val="Calibri"/>
        <family val="2"/>
        <charset val="238"/>
      </rPr>
      <t xml:space="preserve">- rolete: </t>
    </r>
    <r>
      <rPr>
        <sz val="12"/>
        <rFont val="Calibri"/>
        <family val="2"/>
        <charset val="238"/>
      </rPr>
      <t>toplinsko izolirana kutija s aluminijskim lamelama. Maksimalni dopušteni koeficijent prolaska topline rolo kutije</t>
    </r>
    <r>
      <rPr>
        <b/>
        <sz val="12"/>
        <rFont val="Calibri"/>
        <family val="2"/>
        <charset val="238"/>
      </rPr>
      <t xml:space="preserve"> U ≤ 0,6 W/m²K. </t>
    </r>
  </si>
  <si>
    <r>
      <t>m</t>
    </r>
    <r>
      <rPr>
        <vertAlign val="superscript"/>
        <sz val="12"/>
        <rFont val="Calibri"/>
        <family val="2"/>
        <charset val="238"/>
        <scheme val="minor"/>
      </rPr>
      <t>2</t>
    </r>
  </si>
  <si>
    <t>POKROV KOSOG KROVA</t>
  </si>
  <si>
    <r>
      <t>- minimalna zaštita cinkom od 200 g/m</t>
    </r>
    <r>
      <rPr>
        <b/>
        <vertAlign val="superscript"/>
        <sz val="12"/>
        <rFont val="Calibri"/>
        <family val="2"/>
        <charset val="238"/>
      </rPr>
      <t>2</t>
    </r>
  </si>
  <si>
    <t>Dobava materijala i ugradnja profiliranog trapeznog pokrova s antikondenzacijskim filcom visine profila 35 mm od plastificiranog pocinčanog čeličnog lima. Površinska zaštita na bazi poliestera. Pokrov se postavlja na pripremljenu podkonstrukciju pomoću samoureznih vijaka s brtvom prema naputku proizvođača pokrova.</t>
  </si>
  <si>
    <r>
      <t>Dobava materijala i ugradnja strešnog uljevnog lima RŠ 50 cm od plastificiranog pocinčanog čeličnog lima</t>
    </r>
    <r>
      <rPr>
        <sz val="12"/>
        <rFont val="Calibri"/>
        <family val="2"/>
        <charset val="238"/>
        <scheme val="minor"/>
      </rPr>
      <t>.</t>
    </r>
  </si>
  <si>
    <t>Dobava i postava snjegobrana trokutastog presjeka.  Snjegobrani se polažu naizmjenično u dva reda. Obračun po m' postavljenog snjegobrana. Lim RŠ 33 cm.</t>
  </si>
  <si>
    <t>POKROVNI LIM ATIKE</t>
  </si>
  <si>
    <t>Dobava materijala, izrada i postava pokrovnog lima atike. Lim RŠ 50 cm. U stavci je uključeno:</t>
  </si>
  <si>
    <t>- dobava i postava XPS debljine 5 cm na čelo atike.</t>
  </si>
  <si>
    <t>- dobava i postava OSB ploče 14 mm. Ploča se postavlja na sloj XPS debljine 5 cm na kojeg je položena hidroizolacijska folija. Ubušiti i vijčano spojiti u armiranobetonsku atiku.</t>
  </si>
  <si>
    <t xml:space="preserve">- dobava i postava pokrovnog lima atike uključujući pocinčane nosače. </t>
  </si>
  <si>
    <t xml:space="preserve">U stavci sve komplet. </t>
  </si>
  <si>
    <t>OPŠAV STREHE</t>
  </si>
  <si>
    <t>Dobava materijala, izrada i postava ravnog lima na podgledu strehe i čeonom dijelu strehe. Na podgledu strehe izvesti potrebna ojačanja/dilatacije zbog termičkih naprezanja.</t>
  </si>
  <si>
    <t>SABIRNI KOTLIĆ (RAVNI KROV)</t>
  </si>
  <si>
    <t>Dobava materijala, izrada i postava sabirnog kotlića za prihvat krovnih voda s ravnog krova.</t>
  </si>
  <si>
    <t>BOČNI SLIVNIK (RAVNI KROV)</t>
  </si>
  <si>
    <t>Dobava i ugradnja tipskog elementa bočnog slivnika, uključivo sav spojni materijal. Kompatibilan sa odabranom krovnom hidroizolacijskom folijom. Promjer 110 mm.</t>
  </si>
  <si>
    <t>Dobava i izvedba izravnavajućeg sloja masom za izravnanje prema preporuci proizvođača poda uz primjenu odgovarajućeg predpremaza na bazi kvarca. Masa se izvodi u debljini min. 3 mm na čvrstoj, očišćenoj i suhoj podlozi max. vlažnosti 2,0 % mjereno CM uređajem prema DIN 18560 ili jednakovrijedno. Dopuštene granične vrijednosti neravnina estriha prema DIN 18202 ili jednakovrijedno, mjerena na razmaku od 0,1 m-2 mm, 1m-4mm, 4m-10mm, 10m-12mm, 15m-15mm. Izravnavajući sloj obavezno strojno prebrusiti. U cijenu uključeno i završno brušenje i čišćenje mase. Odnosi se na pvc podne obloge.</t>
  </si>
  <si>
    <t>KAMENI AGREGAT (16-31,5 mm)</t>
  </si>
  <si>
    <t>Dobava materijala i postava sloja separiranog riječnog kamenog agregata, granulacije 16-31,5 mm kao zaštitnog sloja hidroizolacije ravnog krova. Sloj šljunka debljine minimalno 5 cm.</t>
  </si>
  <si>
    <t>ODVOZ ŠUTE</t>
  </si>
  <si>
    <t>Obračun po m³ odvezene šute.</t>
  </si>
  <si>
    <t>Stavka obuhvaća prikupljanje otpadnog građevinskog i ostalog materijala, utovar i odvoz na reciklažno dvorište za građevni otpad s plaćanjem svih naknada zbrinjavanja.</t>
  </si>
  <si>
    <t>GEOTEKSTIL (RAVNI KROV)</t>
  </si>
  <si>
    <t>ČEPASTA FOLIJA (RAVNI KROV)</t>
  </si>
  <si>
    <r>
      <t>Dobava i izvedba zaštitne drenažne folije (PE-HD) 500 g/m</t>
    </r>
    <r>
      <rPr>
        <vertAlign val="superscript"/>
        <sz val="12"/>
        <rFont val="Calibri"/>
        <family val="2"/>
        <charset val="238"/>
      </rPr>
      <t>2</t>
    </r>
    <r>
      <rPr>
        <sz val="12"/>
        <rFont val="Calibri"/>
        <family val="2"/>
        <charset val="238"/>
      </rPr>
      <t>. Membrana se slobodno polaže (čepovi prema hidroizolacijskoj membrani).</t>
    </r>
  </si>
  <si>
    <r>
      <t>Dobava i postava geotekstila  300 g/m</t>
    </r>
    <r>
      <rPr>
        <vertAlign val="superscript"/>
        <sz val="12"/>
        <rFont val="Calibri"/>
        <family val="2"/>
        <charset val="238"/>
      </rPr>
      <t>2</t>
    </r>
    <r>
      <rPr>
        <sz val="12"/>
        <rFont val="Calibri"/>
        <family val="2"/>
        <charset val="238"/>
      </rPr>
      <t xml:space="preserve">  na bazi polipropilena (PP, termo fiksirani) s preklopom od 10 cm na postavljenu termoizolaciju iz stavke A.5.1.</t>
    </r>
  </si>
  <si>
    <r>
      <t>Obračun po m</t>
    </r>
    <r>
      <rPr>
        <vertAlign val="superscript"/>
        <sz val="12"/>
        <rFont val="Calibri"/>
        <family val="2"/>
        <charset val="238"/>
      </rPr>
      <t>2</t>
    </r>
    <r>
      <rPr>
        <sz val="12"/>
        <rFont val="Calibri"/>
        <family val="2"/>
        <charset val="238"/>
      </rPr>
      <t xml:space="preserve"> gotovog zida.</t>
    </r>
  </si>
  <si>
    <t>- zid d= 12 cm</t>
  </si>
  <si>
    <t>- zid d= 15 cm</t>
  </si>
  <si>
    <t>- zid d= 20 cm</t>
  </si>
  <si>
    <t>UNUTRAŠNJI ZIDOVI, d=30-50cm</t>
  </si>
  <si>
    <t>Dobava materijala i zidanje zidova, te zatvaranje otvora blokovima od opeke s tvornički spravljenim mortom minimalne čvrstoće M-5. Stavka uključuje dobavu svog potrebnog materijala, izradu pokretne skele, te transport materijala do mjesta ugradnje.</t>
  </si>
  <si>
    <t>UNUTRAŠNJI ZIDOVI, d=10-20 cm</t>
  </si>
  <si>
    <t>MONTAŽNI NADVOJI</t>
  </si>
  <si>
    <t>Dobava i ugradba tipskog montažnog nadvoja u zidovima širine 15-20 cm. Potrebno je izvesti ležaj u duljini minimalno 20 cm sa svake strane otvora za nalijeganje nadvoja. U stavci uključeno podupiranje,niveliranje i zabetoniravanje ležajeva.</t>
  </si>
  <si>
    <t>- otvor do 140 cm</t>
  </si>
  <si>
    <t>SISAČKO-MOSLAVAČKA ŽUPANIJA</t>
  </si>
  <si>
    <t>ULICA STJEPANA I ANTUNA RADIĆA 36, SISAK</t>
  </si>
  <si>
    <t>OIB: 82215698659</t>
  </si>
  <si>
    <t>k.č.br. 2688, k.o. 310140, GLINA</t>
  </si>
  <si>
    <t>DOM ZDRAVLJA - GRAĐEVINA B</t>
  </si>
  <si>
    <t>ADAPTACIJA  DOMA ZDRAVLJA - GRAĐEVINA B</t>
  </si>
  <si>
    <t>Demontaža dotrajale opreme sa pročelja s odvozom na reciklažno dvorište za građevni ili EE otpad s plaćanjem svih naknada zbrinjavanja.</t>
  </si>
  <si>
    <t>- širina 20-30 cm</t>
  </si>
  <si>
    <t>- širina 30-50 cm</t>
  </si>
  <si>
    <t>ISKOP ROVA</t>
  </si>
  <si>
    <t>Ručni iskop rova u postojećem tamponskom sloju za polaganje glavne trase odvodnih cijevi.  Rov se izvodi prosječne dubine cca 0,60 m i širine 0,40 m. Stavka uključuje i sva potrebna osiguranja rova od urušavanja, razupiranje te eventualno ispumpavanje podzemne vode. Obračun po m³ iskopanog materijala u sraslom stanju.</t>
  </si>
  <si>
    <t>- ručni iskop</t>
  </si>
  <si>
    <t>PLANIRANJE DNA ROVA</t>
  </si>
  <si>
    <t>Planiranje dna rova s točnošću +/- 2 cm. Sva ispupčenja sasjeći, a udubine ispuniti odgovarajućim materijalom (npr. pijeskom). Višak materijala odbaciti iz rova. Obračun po m² uređenog tla.</t>
  </si>
  <si>
    <t>NASIP OD PIJESKA</t>
  </si>
  <si>
    <t xml:space="preserve">Nabava, doprema i razastiranje pijeska za pješčanu posteljicu debljine 10 cm, te razastiranje iznad tjemena cijevi u visini od 30 cm. Obračun po m³ ugrađenog pijeska. </t>
  </si>
  <si>
    <t>ISKOP REVIZIONOG OKNA</t>
  </si>
  <si>
    <t>Proširenje rova u zemljanom materijalu za izradu revizionih okna. Stavka uključuje i sva potrebna osiguranja rova od urušavanja, razupiranje te eventualno ispumpavanje oborinske vode. Obračun po m³ iskopanog materijala u sraslom stanju.</t>
  </si>
  <si>
    <t>PLANIRANJE DNA REVIZIONOG OKNA</t>
  </si>
  <si>
    <t>Ručno planiranje dna građevne jame revizionog okna prema projektiranoj širini  koje se izvodi s točnošću ±2,0 cm. Obračun po m² uređenog tla.</t>
  </si>
  <si>
    <t>ZATRPAVANJE ROVA</t>
  </si>
  <si>
    <t xml:space="preserve">Zatrpavanje rova i građevne jame materijalom iz iskopa u slojevima od 20 cm uz pažljivo zbijanje prije i nakon ispitivanja. Obračun po m³ ugrađenog i zbijenog materijala. </t>
  </si>
  <si>
    <t>REVIZIONO OKNO</t>
  </si>
  <si>
    <t>Izrada revizionog okna u građevini. Iskop je obuhvaćen u stavci iskopa.</t>
  </si>
  <si>
    <t>Rad obuhvaća:</t>
  </si>
  <si>
    <t>Izradu sloja podložnog betona;</t>
  </si>
  <si>
    <t>Izradu dvostrane oplate;</t>
  </si>
  <si>
    <t>Ugradnju armature (Ø8/10 cm) u pokrovnu ploču okna (d=15cm),</t>
  </si>
  <si>
    <t>Ugradnju uljnog poklopa 60x60 cm;</t>
  </si>
  <si>
    <t>Betoniranje revizionog okna vodonepropusnim betonom C25/30.</t>
  </si>
  <si>
    <t>Na dnu okna izvesti kinetu betonom razreda tlačne čvrstće C12/15. Kinetu je potrebno završno zagladiti do crnog sjaja. U stavku je uključena nabava i doprema svog potrebnog materijala za kompletno izvedeno reviziono okno dubine prema kotama iz projekta. Debljina stijenki d=10 cm, svjetli otvor 80x80 cm.</t>
  </si>
  <si>
    <t>Obračun po komadu izvedenog revizionog okna prosječne dubine 1,00 m.</t>
  </si>
  <si>
    <t>ODVOZ VIŠKA IZ ISKOPA</t>
  </si>
  <si>
    <t xml:space="preserve">Utovar i odvoz viška materijala iz iskopa nakon izvedenog zatrpavanja na odlagalište na udaljenosti do 5 km. Obračun po m³ odveženog materijala u rastresitom stanju. </t>
  </si>
  <si>
    <t>STROJNO ŠLICANJE SLOJEVA PODA</t>
  </si>
  <si>
    <t>Dobava i ugradnja umivaonika od keramike I klase u kompletu s ogledalom (dim. 60x80 cm) i etažerom. Stavka uključuje dobavu i ugradnju vijaka i tipli za montažu na zid, silikonski kit za brtvljenje, zidnu samozatvarajuću mješalicu i kutne ventile za toplu i hladnu vodu, te odljevnu garnituru.  Obračun po ugrađenom kompletu.</t>
  </si>
  <si>
    <t>V= 5L</t>
  </si>
  <si>
    <t>V= 50L</t>
  </si>
  <si>
    <t>Dobava i montaža električnih bojlera, sa svim spojnim materijalom, kromiranim crijevima, do pune funkcionalnosti.</t>
  </si>
  <si>
    <t>- unutrašnja ugradbena dimenzija 20x20 cm</t>
  </si>
  <si>
    <t>- unutrašnja ugradbena dimenzija 30x30 cm</t>
  </si>
  <si>
    <t>Dobava i ugradba vratašca od nehrđajučeg čelika s okvirom. Ugrađuju se u zidnom otvoru kod automatskih odzračnih ventila i na spoju odvoda kondenzata ispod umivaonika.</t>
  </si>
  <si>
    <t>ZEMLJANI I BETONSKI RADOVI</t>
  </si>
  <si>
    <t>Otpajanje i demontaža kablova. Prosječno 10m kabela po rasvjetnom mjestu ili utičnici. U stavci uključeno iznošenje iz objekt te odvoz na reciklažno dvorište za EE otpad s plaćanjem svih naknada zbrinjavanja.</t>
  </si>
  <si>
    <t>Demontaža utičnica i prekidača, razvodnih kutija i ostalog pomoćnog materijala.  U stavci uključeno iznošenje iz objekt te odvoz na reciklažno dvorište za EE otpad s plaćanjem svih naknada zbrinjavanja.</t>
  </si>
  <si>
    <t>Demontaža postojećeg razdjelnika i opreme unutar razdjelnika u prostoru obuhvata.  U stavci uključeno iznošenje iz objekt te odvoz na reciklažno dvorište za EE otpad s plaćanjem svih naknada zbrinjavanja.</t>
  </si>
  <si>
    <r>
      <t xml:space="preserve">PVC cijev </t>
    </r>
    <r>
      <rPr>
        <b/>
        <sz val="12"/>
        <rFont val="Calibri"/>
        <family val="2"/>
        <charset val="238"/>
      </rPr>
      <t>CSΦ50mm</t>
    </r>
  </si>
  <si>
    <t>Dobava i polaganje napojnog kabela od glavnog razvodnog ormara do novih razdjelnika.</t>
  </si>
  <si>
    <r>
      <t xml:space="preserve">PVC cijev </t>
    </r>
    <r>
      <rPr>
        <b/>
        <sz val="12"/>
        <rFont val="Calibri"/>
        <family val="2"/>
        <charset val="238"/>
      </rPr>
      <t>CSΦ25mm</t>
    </r>
  </si>
  <si>
    <t>Dobava i polaganje napojnih kabela od razdjelnika do općih potrošača.</t>
  </si>
  <si>
    <r>
      <t xml:space="preserve">Kabel </t>
    </r>
    <r>
      <rPr>
        <b/>
        <sz val="12"/>
        <rFont val="Calibri"/>
        <family val="2"/>
        <charset val="238"/>
      </rPr>
      <t>4x35mm</t>
    </r>
    <r>
      <rPr>
        <b/>
        <vertAlign val="superscript"/>
        <sz val="12"/>
        <rFont val="Calibri"/>
        <family val="2"/>
        <charset val="238"/>
      </rPr>
      <t>2</t>
    </r>
  </si>
  <si>
    <r>
      <t xml:space="preserve">Kabel </t>
    </r>
    <r>
      <rPr>
        <b/>
        <sz val="12"/>
        <rFont val="Calibri"/>
        <family val="2"/>
        <charset val="238"/>
      </rPr>
      <t>NYM 3x2,5mm</t>
    </r>
    <r>
      <rPr>
        <b/>
        <vertAlign val="superscript"/>
        <sz val="12"/>
        <rFont val="Calibri"/>
        <family val="2"/>
        <charset val="238"/>
      </rPr>
      <t>2</t>
    </r>
  </si>
  <si>
    <t>Dobava i montaža kutije za izjednačenje potencijala.</t>
  </si>
  <si>
    <t>Izrada spoja za metalnu masu.</t>
  </si>
  <si>
    <r>
      <t>Dobava i polaganje voda H07V-K 1G10mm</t>
    </r>
    <r>
      <rPr>
        <vertAlign val="superscript"/>
        <sz val="12"/>
        <rFont val="Calibri"/>
        <family val="2"/>
        <charset val="238"/>
      </rPr>
      <t>2</t>
    </r>
    <r>
      <rPr>
        <sz val="12"/>
        <rFont val="Calibri"/>
        <family val="2"/>
        <charset val="238"/>
      </rPr>
      <t xml:space="preserve"> za izjednačenje potencijala.</t>
    </r>
  </si>
  <si>
    <t>Dobava, montaža i spajanje običnog podžbuknog prekidača 230V/10A, 2-modularni komplet sastavljen od: podžbukna kutija za 2 modula (1 kom), nosač za 2 modula (1 kom), prekidač obični, 2M (1 kom) i okvir za 2 modula (1 kom).</t>
  </si>
  <si>
    <t>Dobava, montaža i spajanje izmjeničnog podžbuknog prekidača 230V/10A, 2-modularni komplet sastavljen od: podžbukna kutija za 2 modula (1 kom), nosač za 2 modula (1 kom), prekidač izmjenični, 2M (1 kom) i okvir za 2 modula (1 kom).</t>
  </si>
  <si>
    <t>Dobava i montaža p/ž razvodne kutije tip 100x100mm.</t>
  </si>
  <si>
    <t>Dobava, montaža i spajanje nadgradne protupanične svjetiljke CSC izrađena od plikarbonata (PC). Optički sistem dostupan u 3 varijante: basic, corridor, open space. LED izvor 2W 260lm, autonomije 3 sata, pripravni spoj.</t>
  </si>
  <si>
    <t>Ispitivanje i kontrola električne instalacije obzirom na:</t>
  </si>
  <si>
    <t>Funkcionalno ispitivanje električnih instalacija.</t>
  </si>
  <si>
    <t>Provjera zaštite od direktnog dodira dijelova pod naponom.</t>
  </si>
  <si>
    <t>Provjera zaštite od indirektnog dodira.</t>
  </si>
  <si>
    <t>Ispitivanje otpora izolacije vodiča i kabela.</t>
  </si>
  <si>
    <t>Ispitivanje neprekinutosti zaštitnog vodiča, te izjednačenja potencijala na nivou objekta.</t>
  </si>
  <si>
    <t>Funkcionalno ispitivanje protupanične rasvjete.</t>
  </si>
  <si>
    <t>Ispitivanje rasvjete unutar objekta.</t>
  </si>
  <si>
    <t>Ispitivanje ispravnosti i funkcionalnosti sustava za isključenje električne energije u nuždi.</t>
  </si>
  <si>
    <t>Dobava i montaža plastičnih kanalica PK - komplet s montažnim priborom.</t>
  </si>
  <si>
    <t>PK 40 x 17</t>
  </si>
  <si>
    <t>PRISTUPNA TOČKA, 2,4 GHz 20dBm 24V 0,5A PoE, podržan standard 802.11, stropna montaža, max. range 122 metra.</t>
  </si>
  <si>
    <t>Dobava i postavljanje nosača krovnih instalacija po kosom krovu za okrugli Al vodič promjera Φ8mm.</t>
  </si>
  <si>
    <t>Dobava i montaža spojnica za spoj okruglog Al vodiča dimenzije Φ8mm i okruglog Al vodiča dimenzije Φ8mm.</t>
  </si>
  <si>
    <t>Dobava i montaža spojnice za križno povezivanje člične pocinčane trake FeZn dimenzije 40x4 mm na vodič AL promjera Ø8mm.</t>
  </si>
  <si>
    <t>Izrada šiljka instalacije za zaštitu od udara munje na prihvatnom vodu najviših dijelova objekta iz vodiča AL promjera Φ8 mm.</t>
  </si>
  <si>
    <t>Dobava i montaža cijevne obujmice dimenzije Φ100mm, tip OBO.</t>
  </si>
  <si>
    <t>Izrada spoja na metalnu masu.</t>
  </si>
  <si>
    <t>Spajanje limenih površina (čelični pocinčani lim) vijčanim spojem na prihvatne vodove instalacije za zaštitu od munje.</t>
  </si>
  <si>
    <t>Mjerenje otpora uzemljenja te izrada revizione knjige instalacije za zaštitu od udara munje s pripadajućim atestima o izvršenom ispitivanju.</t>
  </si>
  <si>
    <t>Dobava i postavljanje po kosom i ravnom krovu vodiča AL promjera Ø8 mm za izradu hvataljki na krovu i spojeva metalnih masa. Prema EN 62561-2, 62305, DIN 48801 ili jednakovrijedno.</t>
  </si>
  <si>
    <t xml:space="preserve">Dobava i montaža betonskih potpora (“kocki”) za izvedbu gromobranske instalacije ravnog krova – krovnog uzemljivača. </t>
  </si>
  <si>
    <t>Dobava i montaža žljebne stazaljke univerzalne, za vodič Al promjera  Ø8 mm. Vruće pocinčana. Montažni vijak 4xM6x16. Nosače postaviti na žljeb od čeličnog pocinčanog lima kod prijelaza žice s krovne hvataljke prema mjernom spoju.</t>
  </si>
  <si>
    <t>Dobava, montaža i spajanje tipskih Fe/Zn sondi dužine 4m, te spajanje na uzemljivač, komplet sa križnim spojnicama i zalijevanje bitumenom.</t>
  </si>
  <si>
    <t>ŽBUKANJE I RABICIRANJE ZIDOVA</t>
  </si>
  <si>
    <t>Dobava materijala i ugradnja profiliranog trapeznog pokrova visine profila 35 mm od plastificiranog pocinčanog čeličnog lima. Pokrov se postavlja na pripremljenu drvenu podkonstrukciju pomoću samoureznih vijaka s brtvom prema naputku proizvođača pokrova.</t>
  </si>
  <si>
    <t xml:space="preserve">Žbukanje oštećenih fasadnih i unutrašnjih zidova vapneno-cementnom žbukom za vanjske zidove, prosječne debljine 3,0 cm. Prije žbukanja sve površine prskati rijetkim cementnim mortom i površinu zida armirati pocinčanim rabic pletivom maksimalne veličine oka 10x10mm.  Stavka uključuje dobavu i transport svog potrebnog materijala. </t>
  </si>
  <si>
    <t>Sve radove na demontaži i rušenju potrebno je organizirati na siguran način i u dogovoru s korisnikom prostora. Sav upotrebljiv materijal odložiti na mjesto koje odredi Investitor. Svim demontažama, obijanjima žbuke i probijanjima treba pristupiti pažljivo i to u pravilu s ručnim alatima. Nakon provedenih pripremnih radova, rušenja na građevini vrši se prema unaprijed utvrđenom redoslijedu dogovorenom s nadzornim inženjerom.</t>
  </si>
  <si>
    <t xml:space="preserve">Obračun otpadnog materijala priznaje se u sraslom stanju. </t>
  </si>
  <si>
    <t>Ako izvođač kod izvedbe ovih  radova naiđe na nepredviđene radove treba odmah o tome  obavijestiti nadzornog inženjera.</t>
  </si>
  <si>
    <t>Jediničnom cijenom izvođač treba obuhvatiti sve potrebne radnje za demontažu i rušenje, odnosno obijanja sa svim prijenosima do skladišta ili privremene deponije i odvozom na reciklažno dvorište za građevni ili EE otpad s plaćanjem svih naknada zbrinjavanja.</t>
  </si>
  <si>
    <t>OPĆI UVJETI ELEKTROINSTALACIJA</t>
  </si>
  <si>
    <t>Dobava, montaža i spajanje nadgradne svjetiljke iz dekapiranog čelika, plastificiranog u bijelu ili crnu boju, s ugrađenim linearnim PMMA lećama te bijelim ili crnim upuštenim polikarbonatnim odsijačima. Dimenzije kućišta 1195x195x35mm (±10%). Ugrađen LED izvor svjetlosti temperature svjetla 4000K, kvalitete boje svjetla SDCM ≤ 3, uzvrata boje CRI&gt;80, ugrađene leće osiguravaju pravilan snop svjetlosti od 80° te UGR&lt;19. Minimalni izlazni svjetlosni tok svjetiljke 4637lm(±5%), pri maksimalnoj ukupnoj snazi sustava 30W(±5%). Predviđeni životni vijek LED modula i napajanja minimalno 60000 sati pri 35°C, L90B10.</t>
  </si>
  <si>
    <t>Dobava, montaža i spajanje nadgradne zidne svjetiljke kućišta izrađenog iz aluminijskog ekstrudiranog profila, standardni završetak od plastike, tijelo sivo eloksirano ili plastificirano epoxy prahom, sadrži ekstrudirani akrilni satinirani difuzor. Dimenzije 585 x 46 x 68mm(±10%). Izvor svjetla LED samohladivi čvrsti linearni moduli visoke efikasnosti A++ . Snage maksimalno 9W(±5%), svjetlosnog toka minimalno 965lm(±5%), temperature svjetla 4000K, klasifikacije MacAdam3, CRI&gt;80, Fotobiološka grupa rizika RG0.</t>
  </si>
  <si>
    <t>Dobava, montaža i spajanje Nadgradne LED svjetiljke s opalnim difuzorom, kućišta izrađenog iz dekapiranog čeličnog lima debljine 0,6mm plastificiranog epoxy strukturiranim prahom bijele boje. Dimenzija 330x330x55mm (±10%). Izvor svjetla LED samohladivi čvrsti SMD moduli visoke efikasnosti A++. Maksimalne ukupne snage sustava 26W (±5%), izlaznog svjetlosnog toka minimalno 3580lm(±5%), temperature svjetla 4000K, kvalitete boje svjetla SDCM ≤ 3, CRI&gt;80, Fotobiološka grupa rizika RG0.</t>
  </si>
  <si>
    <t>GRIJANJE I HLAĐENJE</t>
  </si>
  <si>
    <t>Zajedničke tehničke karakteristike uređaja:</t>
  </si>
  <si>
    <t>Nazivna učinkovitost (hlađenje 35°C/27°C, grijanje 7°C/20°C)</t>
  </si>
  <si>
    <t>Hlađenje:</t>
  </si>
  <si>
    <t>Qh = 5 kW (1,7-6,0)</t>
  </si>
  <si>
    <t>EER= 3,33</t>
  </si>
  <si>
    <t>Oznaka energetske učinkovitosti: A</t>
  </si>
  <si>
    <t>N = 1,5kW / 230 V - 50 Hz</t>
  </si>
  <si>
    <t>Grijanje:</t>
  </si>
  <si>
    <t>Qg = 6,0 kW (1,7-7,7)</t>
  </si>
  <si>
    <t>COP= 3,71</t>
  </si>
  <si>
    <t>N = 1,62 kW / 230 V - 50 Hz</t>
  </si>
  <si>
    <t>Pdesign= 5,0 kW</t>
  </si>
  <si>
    <t>SEER= 6,21</t>
  </si>
  <si>
    <t>Oznaka energetske učinkovitosti: A++</t>
  </si>
  <si>
    <t>Godišnja potrošnja energije: 282 kWh</t>
  </si>
  <si>
    <t>Pdesign= 4,6 kW</t>
  </si>
  <si>
    <t>SCOP= 4,06</t>
  </si>
  <si>
    <t>Oznaka energetske učinkovitosti: A+</t>
  </si>
  <si>
    <t>Godišnja potrošnja energije: 1584 kWh</t>
  </si>
  <si>
    <t>Radno područje: grijanje: od -15 do 18°C</t>
  </si>
  <si>
    <t>Radno područje: hlađenje: od -10 do 46°C</t>
  </si>
  <si>
    <t>Priključak tekuća faza: 6,35 mm</t>
  </si>
  <si>
    <t>Priključak plinovita faza: 12,7 mm</t>
  </si>
  <si>
    <t>Radni medij: R-32</t>
  </si>
  <si>
    <t>Unutarnja jedinica:</t>
  </si>
  <si>
    <t>N(ukupno)= 0,029 / 0,032 kW - 220 V - 50 Hz</t>
  </si>
  <si>
    <t>Protok zraka: hlađenje: 10,5 - 16,8 m3/min</t>
  </si>
  <si>
    <t>Protok zraka: grijanje: 10,7 - 17,3 m3/min</t>
  </si>
  <si>
    <t>Nivo zvučnog tlaka: hlađenje: 31/34/39/43 dBA</t>
  </si>
  <si>
    <t>Nivo zvučnog tlaka: grijanje: 30/33/38/42 dBA</t>
  </si>
  <si>
    <t>Nivo zvučne snage: hlađenje: 59 dB(A)</t>
  </si>
  <si>
    <t>Nivo zvučne snage: grijanje: 61 dB(A)</t>
  </si>
  <si>
    <t>Dimenzije: (ŠxDxV)=(990x263x295) mm</t>
  </si>
  <si>
    <t>Težina: 13,5 kg</t>
  </si>
  <si>
    <t>Boja kućišta: Bijela</t>
  </si>
  <si>
    <t>FTXF50A+IR</t>
  </si>
  <si>
    <t>Vanjska jedinica:</t>
  </si>
  <si>
    <t>Protok zraka: hlađenje: 43,2 m3/min</t>
  </si>
  <si>
    <t>Protok zraka: grijanje: 43,2 m3/min</t>
  </si>
  <si>
    <t>Nivo zvučne snage: hlađenje: 61 dBA</t>
  </si>
  <si>
    <t>Nivo zvučne snage: grijanje: 61 dBA</t>
  </si>
  <si>
    <t>Nivo zvučnog tlaka: hlađenje: 47 dBA</t>
  </si>
  <si>
    <t>Nivo zvučnog tlaka: grijanje: 49 dBA</t>
  </si>
  <si>
    <t>Dimenzije: (ŠxDxV)=(870x373x734) mm</t>
  </si>
  <si>
    <t>Težina: 46 kg</t>
  </si>
  <si>
    <t>Maksimalna duljina cjevovoda od unutarnje do vanjske jedinice  30m, od toga visinski 20 m.</t>
  </si>
  <si>
    <t>Napajanje: 220-240 V / 50 Hz ~ 1</t>
  </si>
  <si>
    <t>Razmak između nogica: 580mm</t>
  </si>
  <si>
    <t>Stavka uključuje bežični daljinski upravljač sa 7-dnevnim timerom.</t>
  </si>
  <si>
    <t>VANJSKA I UNUTARNJA MONOSPLIT JEDINICA</t>
  </si>
  <si>
    <t>U stavci su uključene sve aktivnosti do pune funkcionalnosti:  fasadni nosač klima jedinice, PVC cijevi fi50 mm za odvod kondenzata, potrošni materijal, bakrene cijevi i izolacija, ožićenje i spajanje na postojeću elektroinstalaciju.</t>
  </si>
  <si>
    <t>Vanjska jedinica split sustava, namijenjena za vanjsku montažu - zaštićena od vremenskih utjecaja, s ugrađenim inverter kompresorom, zrakom hlađenim kondenzatorom i svim potrebnim elementima za zaštitu, kontrolu i regulaciju uređaja i funkcionalni rad. Rashladni medij je R-32.</t>
  </si>
  <si>
    <t>Unutarnja jedinica zidne izvedbe predviđena za montažu na zid opremljena je ventilatorom, 3-brzinskim elektromotorom, izmjenjivačem topline s direktnom ekspanzijom freona, te svim potrebnim elementima za zaštitu, kontrolu i regulaciju uređaja i temperature.</t>
  </si>
  <si>
    <t>AB PODNA PLOČA</t>
  </si>
  <si>
    <t>Obračun po m³ ugrađenog betona.</t>
  </si>
  <si>
    <t>Betoniranje odrezanih dijelova podne AB ploče, nakon prolaska odvodnih cijevi uz prethodnu stabilizaciju nasipa, betonom razreda tlačne čvrstoće C25/30, frakcije 0-16 mm. Beton potrebno zagladiti i kvalitetno spojiti sa postojećom betonskom površinom za postavu hidroizolacije.  Stavka obuhvaća nabavu, transport, ugradnju i njegu betona.</t>
  </si>
  <si>
    <t>- beton C25/30</t>
  </si>
  <si>
    <t>HIDROIZOLACIJA PODA</t>
  </si>
  <si>
    <t>Hladni temeljni prednamaz na bazi bitumena koji se nanosi na suhu i očišćenu podlogu četkanjem.</t>
  </si>
  <si>
    <t xml:space="preserve">Jedan sloj bitumenske hidroizolacijske trake s modificiranim bitumenom, kategorije 4, s uloškom od aluminijske folije. Ukupna debljina trake 3 mm. Traka u funkciji parne brane. Traka se punoplošno zavaruje. </t>
  </si>
  <si>
    <t>Rad obuhvaća i podizanje hidroizolacijske trake uz zidove u visini 10 cm  i povezivanje s postojećom hidroizolacijskom trakom. U stavku je uključena nabava i doprema svog materijala.</t>
  </si>
  <si>
    <t xml:space="preserve">Izrada horizontalne hidroizolacije poda s preklopom od min. 10 cm na novoizvednu AB ploču iz stavke A.3.4. sljedećeg sastava: </t>
  </si>
  <si>
    <t>Obilježavanje, zarezivanje i strojno šlicanje slojeva poda u debljini do 20 cm, za postavu novih odvodnih cijevi. U stavci je  uključeno iznošenje šute iz građevine na privremenu deponiju i odvoz na reciklažno dvorište za građevni otpad s plaćanjem svih naknada zbrinjavanja.</t>
  </si>
  <si>
    <t>Šlicanje zidova  radi postave instalacije vodovoda i odvodnje. Šlicanje se izvodi u širini cca 10-15 cm, u dubini do 10 cm. U stavci je  uključeno iznošenje šute iz građevine na privremenu deponiju i odvoz na reciklažno dvorište za građevni otpad s plaćanjem svih naknada zbrinjavanja.</t>
  </si>
  <si>
    <r>
      <t>Otkop dotrajale podne odvodne instalacije, s odvozom na reciklažno dvorište za građevni otpad s plaćanjem svih naknada zbrinjavanja.</t>
    </r>
    <r>
      <rPr>
        <sz val="12"/>
        <color rgb="FFFF0000"/>
        <rFont val="Calibri"/>
        <family val="2"/>
        <charset val="238"/>
      </rPr>
      <t xml:space="preserve"> </t>
    </r>
    <r>
      <rPr>
        <sz val="12"/>
        <rFont val="Calibri"/>
        <family val="2"/>
        <charset val="238"/>
      </rPr>
      <t>Podne keramičke cijevi profila od Ø 50 - Ø 160. U stavci je  uključeno iznošenje iz građevine na privremenu deponiju i odvoz na reciklažno dvorište za građevni otpad s plaćanjem svih naknada zbrinjavanja.</t>
    </r>
  </si>
  <si>
    <t>Štemanje zida i demontaža dotrajale vodovodne instalacije u zidovima od opeke. Vodovodne cijevi Ø20 - 32. U stavci je  uključeno iznošenje iz građevine na privremenu deponiju i odvoz na reciklažno dvorište za građevni otpad s plaćanjem svih naknada zbrinjavanja</t>
  </si>
  <si>
    <t>Demontaža dotrajale sanitarne opreme. U stavci je  uključeno iznošenje iz građevine na privremenu deponiju i odvoz na reciklažno dvorište za građevni otpad s plaćanjem svih naknada zbrinjavanja</t>
  </si>
  <si>
    <t>UKUPNO (kn):</t>
  </si>
  <si>
    <t>PDV 25% (kn):</t>
  </si>
  <si>
    <t>SVEUKUPNO S PDV-om (kn):</t>
  </si>
  <si>
    <t>Demontaža postojeće instalacije za zaštitu od udara munje na krovu objekta u ukupnoj udaljenosti oko 120 m. U stavci uključeno spuštanje niz objekt te odvoz na reciklažno dvorište za građevni ili EE otpad s plaćanjem svih naknada zbrinjavanja.</t>
  </si>
  <si>
    <t>- harmonika vrata, dim. 105/230 cm</t>
  </si>
  <si>
    <t>Za sve tehničke specifikacije koje se odnose na projektiranje, izračun i izvođenje radova te uporabu proizvoda vrijedi načelo jednakovrijednosti, uz uvažavanje sljedećeg redoslijeda:</t>
  </si>
  <si>
    <t>a) nacionalne norme kojima su prihvaćene europske norme,</t>
  </si>
  <si>
    <t>c) zajedničke tehničke specifikacije,</t>
  </si>
  <si>
    <t>d) međunarodne norme,</t>
  </si>
  <si>
    <t>e) druge tehničke referentne sustave koje su utvrdila europska normizacijska tijela, ili ako bilo koji od prethodnih ne postoji, na nacionalne norme, nacionalna tehnička odobrenja ili nacionalne tehničke specifikacije koje se odnose na projektiranje, izračun i izvođenje radova te uporabu robe.</t>
  </si>
  <si>
    <t>Ako opis koje stavke dovodi ponuditelja u sumnju o načinu izvedbe, treba pravovremeno prije predaje ponude tražiti objašnjenje od naručitelja sukladno Zakonu o javnoj nabavi (NN 120/16). Naknadni se prigovori neće uvažiti.</t>
  </si>
  <si>
    <t>Sezonska učinkovitost (u skladu s HRN EN 14825 ili jednakovrijedno)</t>
  </si>
  <si>
    <t>Završna obrada plastifikacija u RAL 9010 ili jednakovrijedno.</t>
  </si>
  <si>
    <t>Dobava materijala, izrada i postava vanjskih limenih klupčica na prozorima. Klupčica završava okapnicom odmaknutom od gotove fasade 3 cm. Stavka uključuje držače za lim, te sva brtvljenja spojeva sa prozorima i fasadom trajno elastičnim kitom. Pocinčani bojani (RAL 9010 ili jednakovrijedno) lim debljine 0,7 mm.</t>
  </si>
  <si>
    <t>Dobava i postava kompozitne zidne kutne letvice (sokla) od traka podne obloge visine 10 cm koje se lijepe na već postojeći spoj poda i zida na zalijepljeni PVC podložak. Podna obloga mora biti tako zalijepljena da cijelom površinom naliježe na podložak. Podložak s radijusom 2,0-2,5 cm. Lijepi se cijelom površinom kontaktnim ljepilom (500-600 g/m2). Boja i uzorak iz standardne RAL ili jednakovrijedne karte proizvođača u dogovoru s naručiteljem.</t>
  </si>
  <si>
    <t>Komplet s potrebnim konverterom za napajanje LED modula konstantne struje. Tolerancije LED izvora svjetla izrađen je prema standardima EN62031, EN62471, EN61347-1, EN61547, EN55015 ili jednakovrijedno, te dopuštenim tolerancijama prema CIE 1931 ili jednakovrijedno.</t>
  </si>
  <si>
    <t>Komplet s potrebnim konverterom za napajanje LED modula konstantne struje, faktor snage 0,98 ili veći. Predviđeni životni vijek LED modula i napajanja minimalno 60000 sati pri 35°C, L90B10. Svjetiljka izrađena prema standardima EN62031, EN62471, EN61347-1, EN61547, EN55015 ili jednakovrijedno, te mora zadovoljavati sve norme potrebne za izdavanje CE oznake ili jednakovrijedno. Mogućnost zamjene LED modula.</t>
  </si>
  <si>
    <t>Komplet s ugrađenim odgovarajućim konverterom za napajanje LED modula konstantne struje, faktor snage 0,98 ili veći. Tolerancije LED izvora svjetla izrađen je prema standardima EN62031, EN62471, EN61347-1, EN61547, EN55015 ili jednakovrijedno, te dopuštenim tolerancijama prema CIE 1931 ili jednakovrijedno. Svjetiljka mora zadovoljavati sve norme potrebne za izdavanje CE oznake ili jednakovrijedno.</t>
  </si>
  <si>
    <t>Dobava, montaža i spajanje podžbuknih priključnica 230V/16A, 2-modularni komplet sastavljen od: podžbukna kutija za 2 modula (1 kom), nosač za 2 modula (1 kom), jednofazna schuko priključnica 230V/16A, 2p+PE, 2M (1 kom) i okvir za 2 modula (1 kom).</t>
  </si>
  <si>
    <t>Dobava, montaža i spajanje seta podžbuknih priključnica 3x230V/16A, 7-modularni komplet sastavljen od: podžbukna kutija za 7 modula (1 kom), nosač za 7 modula (1 kom), jednofazna schuko priključnica 230V/16A, 2p+PE, 2M (3 kom), slijepi modul 1M (1 kom) i okvir za 7 modula (1 kom).</t>
  </si>
  <si>
    <t>Dobava i montaža glavnog razvodnog ormara prema uvjetima javnopravnih tijela, uključivo sva potrebna oprema i instalacija (osigurači, sklopnici, sabirnice…).</t>
  </si>
  <si>
    <t>Dobava i montaža razvodnih ormara, uključivo sva potrebna oprema i instalacija (osigurači, sklopnici, sabirnice…).</t>
  </si>
  <si>
    <t>Dobava i montaža samostojećeg ormara za TK mrežu sa svom potrebnom instalacijom i opremom (modularni paneli, switch, adapteri…).</t>
  </si>
  <si>
    <t>.</t>
  </si>
  <si>
    <r>
      <t xml:space="preserve">Dobava i polaganje kabela </t>
    </r>
    <r>
      <rPr>
        <b/>
        <sz val="12"/>
        <rFont val="Calibri"/>
        <family val="2"/>
        <charset val="238"/>
      </rPr>
      <t>UTP Cat.6.</t>
    </r>
  </si>
  <si>
    <t>HRN U.F2.011/77 - Završni radovi u građevinarstvu. Tehnički uvjeti za izvođenje keramičarskih radova ili jednakovrijedno.</t>
  </si>
  <si>
    <t>D.</t>
  </si>
  <si>
    <t>- jednokrilna vrata s nadsvjetlom, dim. 90/200+110 cm</t>
  </si>
  <si>
    <t>- jednokrilna vrata s nadsvjetlom, dim. 70/200+110 cm</t>
  </si>
  <si>
    <r>
      <t>Dobava materijala i postava hidroizolacijske krovne membrane na prethodno postavljen geotekstil minimalne površinske mase 200 g/m</t>
    </r>
    <r>
      <rPr>
        <vertAlign val="superscript"/>
        <sz val="12"/>
        <rFont val="Calibri"/>
        <family val="2"/>
        <charset val="238"/>
      </rPr>
      <t>2</t>
    </r>
    <r>
      <rPr>
        <sz val="12"/>
        <rFont val="Calibri"/>
        <family val="2"/>
        <charset val="238"/>
      </rPr>
      <t xml:space="preserve"> (uključen u cijenu) i termoizolaciju od XPS-a. Hidroizolacijska membrana na bazi TPO-a, debljine 1,5 mm, UV stabilna. Klasa požarne otpornosti BKROV(t1) prema HRN EN 13501-5 ili jednakovrijedno. Membrane se polažu i mehanički fiksiraju za podlogu, nehrđajućim vijcima s podložnom pločicom u skladu s proračunom proizvođača hidroizolacijske membrane. Spojevi se obrađuju toplinskim ili kemijskim putem sa širinom vara od min. 3 cm, preklop 12 cm, u skladu s propisanom tehnologijom od strane proizvođača membrane. </t>
    </r>
  </si>
  <si>
    <t>- horizontalne plohe (uključuje holkere u visini do 30 cm)</t>
  </si>
  <si>
    <t>Podkonstrucija se izvodi od drvenih štafli 5/8 cm koje se pričvršćuju sidrima za betonsku ploču nadstrešnice, na razmaku od 80 cm.</t>
  </si>
  <si>
    <t>Dobava materijala i ugradnja perforiranog elementa-češalj, na valovima trapeznog lima (za sprječavanje ulaska štetočina). Lim RŠ 20 cm.</t>
  </si>
  <si>
    <t>Dobava materijala, izrada i postava horizontalnog polukružnog žljeba s vanjskim i unutarnjim kutom, četvrtasta izvedba, s potrebnim kukama. Kuke se pričvršćuju na svaki par rogova (razmak cca 80-90 cm). U stavci uključena sredstva za brtvljenje i lijepljenje,odgovarajuće zakovice. Lim RŠ 33 cm.</t>
  </si>
  <si>
    <t xml:space="preserve">Dobava materijala, izrada i postava vertikalnih odvodnih cijevi s dvostrukim prijevojem, uključujući potrebne cijevne obujmice.  </t>
  </si>
  <si>
    <t>Dobava materijala, izrada i postava ventilirajučeg sljemenjaka sa pripadajućim zarkopropusnim brtvama.</t>
  </si>
  <si>
    <t>Dobava,prijenos i ugradnja krovnih drvenih prozora (izlaz na krov). Prozori dimenzija 60/60 cm, ugrađuju se na podkonstrukciju između drvenih rogova. U stavci uključen limarski opšav oko prozora. Ostakljenje ožičenim IZO staklom.</t>
  </si>
  <si>
    <t xml:space="preserve">Dobava materijala, izrada i postava zabatne trake, odnosno pokrovnog lima zabata (rubni završetak), uključujući potrebne pričvrsne trake, zajedno sa spojnim materijalom. Montirati vjetrootporno i s omogućenim dilatacijskim radom, uključujući prilagodbu pokrova. Lim RŠ 40 cm. </t>
  </si>
  <si>
    <t>Punoplošno lijepljenje ljepilom za linoleum prema preporuci proizvođača ljepila (disperzivno ljepilo 300-350 g/m2, rubovi traka krojeni i rezani za zatvaranje spojeva taljivom elektrodom. Boja i uzorak iz standardne RAL ili jednakovrijedne karte proizvođača u dogovoru s naručiteljem. Debljina poda 2,5 mm. Trake podne obloge termički se zatvaraju taljivom elektrodom prema preporuci proizvođača podne obloge.</t>
  </si>
  <si>
    <r>
      <t>Dobava i polaganje zidnih keramičkih pločica, 1. klase, debljina 7 mm, dimenzije 20/40-50 cm, ljepljenjem visokofleksibilnim ljepilom. Fuge širine 3 mm, boja po standardnoj RAL karti proizvođača u dogovoru s naručiteljem. Boja pločice po standardnoj RAL ili jednakovrijednoj karti proizvođača u dogovoru s naručiteljem. Pločice se postavljaju do visine od 200 cm od poda.</t>
    </r>
    <r>
      <rPr>
        <b/>
        <sz val="12"/>
        <color rgb="FFFF0000"/>
        <rFont val="Calibri"/>
        <family val="2"/>
        <charset val="238"/>
      </rPr>
      <t/>
    </r>
  </si>
  <si>
    <t>- wc školjka s pripadajućim tipskim komadom za spoj na glavni razvod</t>
  </si>
  <si>
    <t>Strojno proštemavanje betonskih temelja, nadtemelja i zidova, izrada proboja za prolaz odvodnih i vodovodnih instalacija. Stavka obuhvaća skidanje završnih slojeva zida, usjecanje zida, iznošenje šute iz građevine na privremenu deponiju i odvoz na reciklažno dvorište za građevni otpad s plaćanjem svih naknada zbrinjavanja. Proboji prosječne veličine 30/30 cm. Obračun po komadu.</t>
  </si>
  <si>
    <t>Demontaža i otpajanje postojećih ugradnih ili nadgradnih svjetiljki.  U stavci uključeno iznošenje iz objekt te odvoz na reciklažno dvorište za EE otpad s plaćanjem svih naknada zbrinjavanja.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</si>
</sst>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n&quot;_-;\-* #,##0.00\ &quot;kn&quot;_-;_-* &quot;-&quot;??\ &quot;kn&quot;_-;_-@_-"/>
    <numFmt numFmtId="43" formatCode="_-* #,##0.00\ _k_n_-;\-* #,##0.00\ _k_n_-;_-* &quot;-&quot;??\ _k_n_-;_-@_-"/>
    <numFmt numFmtId="164" formatCode="General\."/>
    <numFmt numFmtId="165" formatCode="_-* #,##0.00_-;\-* #,##0.00_-;_-* &quot;-&quot;??_-;_-@_-"/>
  </numFmts>
  <fonts count="41" x14ac:knownFonts="1">
    <font>
      <sz val="10"/>
      <name val="Arial"/>
      <charset val="238"/>
    </font>
    <font>
      <sz val="11"/>
      <color theme="1"/>
      <name val="Calibri"/>
      <family val="2"/>
      <charset val="238"/>
      <scheme val="minor"/>
    </font>
    <font>
      <sz val="10"/>
      <name val="Arial"/>
      <family val="2"/>
      <charset val="238"/>
    </font>
    <font>
      <sz val="8"/>
      <name val="Arial"/>
      <family val="2"/>
      <charset val="238"/>
    </font>
    <font>
      <sz val="10"/>
      <name val="MS Sans Serif"/>
      <family val="2"/>
      <charset val="238"/>
    </font>
    <font>
      <b/>
      <sz val="12"/>
      <name val="Calibri"/>
      <family val="2"/>
      <charset val="238"/>
    </font>
    <font>
      <sz val="12"/>
      <name val="Calibri"/>
      <family val="2"/>
      <charset val="238"/>
    </font>
    <font>
      <sz val="12"/>
      <name val="Arial"/>
      <family val="2"/>
      <charset val="238"/>
    </font>
    <font>
      <sz val="14"/>
      <name val="Arial"/>
      <family val="2"/>
      <charset val="238"/>
    </font>
    <font>
      <b/>
      <sz val="11"/>
      <name val="Arial"/>
      <family val="2"/>
      <charset val="238"/>
    </font>
    <font>
      <sz val="11"/>
      <name val="Arial"/>
      <family val="2"/>
      <charset val="238"/>
    </font>
    <font>
      <b/>
      <u/>
      <sz val="12"/>
      <name val="Calibri"/>
      <family val="2"/>
      <charset val="238"/>
    </font>
    <font>
      <sz val="14"/>
      <name val="Calibri"/>
      <family val="2"/>
      <charset val="238"/>
    </font>
    <font>
      <b/>
      <sz val="14"/>
      <name val="Calibri"/>
      <family val="2"/>
      <charset val="238"/>
    </font>
    <font>
      <sz val="18"/>
      <name val="Calibri"/>
      <family val="2"/>
      <charset val="238"/>
    </font>
    <font>
      <b/>
      <sz val="18"/>
      <name val="Calibri"/>
      <family val="2"/>
      <charset val="238"/>
    </font>
    <font>
      <b/>
      <i/>
      <sz val="12"/>
      <name val="Calibri"/>
      <family val="2"/>
      <charset val="238"/>
    </font>
    <font>
      <sz val="18"/>
      <name val="Arial"/>
      <family val="2"/>
      <charset val="238"/>
    </font>
    <font>
      <sz val="11"/>
      <color theme="1"/>
      <name val="Calibri"/>
      <family val="2"/>
      <charset val="238"/>
      <scheme val="minor"/>
    </font>
    <font>
      <b/>
      <sz val="14"/>
      <name val="Calibri"/>
      <family val="2"/>
      <charset val="238"/>
      <scheme val="minor"/>
    </font>
    <font>
      <sz val="14"/>
      <name val="Calibri"/>
      <family val="2"/>
      <charset val="238"/>
      <scheme val="minor"/>
    </font>
    <font>
      <b/>
      <sz val="18"/>
      <name val="Calibri"/>
      <family val="2"/>
      <charset val="238"/>
      <scheme val="minor"/>
    </font>
    <font>
      <sz val="12"/>
      <color rgb="FFFF0000"/>
      <name val="Calibri"/>
      <family val="2"/>
      <charset val="238"/>
    </font>
    <font>
      <sz val="11"/>
      <name val="Arial"/>
      <family val="1"/>
    </font>
    <font>
      <b/>
      <sz val="16"/>
      <name val="Calibri"/>
      <family val="2"/>
      <charset val="238"/>
      <scheme val="minor"/>
    </font>
    <font>
      <sz val="10"/>
      <name val="Calibri"/>
      <family val="2"/>
      <charset val="238"/>
      <scheme val="minor"/>
    </font>
    <font>
      <b/>
      <sz val="10"/>
      <name val="Calibri"/>
      <family val="2"/>
      <charset val="238"/>
      <scheme val="minor"/>
    </font>
    <font>
      <sz val="18"/>
      <name val="Calibri"/>
      <family val="2"/>
      <charset val="238"/>
      <scheme val="minor"/>
    </font>
    <font>
      <b/>
      <sz val="12"/>
      <color rgb="FFFF0000"/>
      <name val="Calibri"/>
      <family val="2"/>
      <charset val="238"/>
    </font>
    <font>
      <sz val="10"/>
      <name val="Arial"/>
      <family val="2"/>
    </font>
    <font>
      <sz val="10"/>
      <name val="Verdana"/>
      <family val="2"/>
      <charset val="238"/>
    </font>
    <font>
      <sz val="10"/>
      <name val="Helv"/>
      <charset val="238"/>
    </font>
    <font>
      <sz val="12"/>
      <name val="Calibri"/>
      <family val="2"/>
      <charset val="238"/>
      <scheme val="minor"/>
    </font>
    <font>
      <b/>
      <sz val="12"/>
      <name val="Calibri"/>
      <family val="2"/>
      <charset val="238"/>
      <scheme val="minor"/>
    </font>
    <font>
      <b/>
      <vertAlign val="superscript"/>
      <sz val="12"/>
      <name val="Calibri"/>
      <family val="2"/>
      <charset val="238"/>
    </font>
    <font>
      <b/>
      <sz val="14"/>
      <color rgb="FFFF0000"/>
      <name val="Calibri"/>
      <family val="2"/>
      <charset val="238"/>
      <scheme val="minor"/>
    </font>
    <font>
      <sz val="14"/>
      <color rgb="FFFF0000"/>
      <name val="Arial"/>
      <family val="2"/>
      <charset val="238"/>
    </font>
    <font>
      <vertAlign val="superscript"/>
      <sz val="12"/>
      <name val="Calibri"/>
      <family val="2"/>
      <charset val="238"/>
    </font>
    <font>
      <sz val="12"/>
      <color theme="1"/>
      <name val="Calibri"/>
      <family val="2"/>
      <charset val="238"/>
      <scheme val="minor"/>
    </font>
    <font>
      <b/>
      <sz val="12"/>
      <color rgb="FFFF0000"/>
      <name val="Calibri"/>
      <family val="2"/>
      <charset val="238"/>
      <scheme val="minor"/>
    </font>
    <font>
      <vertAlign val="superscript"/>
      <sz val="12"/>
      <name val="Calibri"/>
      <family val="2"/>
      <charset val="238"/>
      <scheme val="minor"/>
    </font>
  </fonts>
  <fills count="4">
    <fill>
      <patternFill patternType="none"/>
    </fill>
    <fill>
      <patternFill patternType="gray125"/>
    </fill>
    <fill>
      <patternFill patternType="solid">
        <fgColor indexed="55"/>
        <bgColor indexed="64"/>
      </patternFill>
    </fill>
    <fill>
      <patternFill patternType="solid">
        <fgColor rgb="FF969696"/>
        <bgColor indexed="64"/>
      </patternFill>
    </fill>
  </fills>
  <borders count="1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style="double">
        <color indexed="64"/>
      </top>
      <bottom style="double">
        <color indexed="64"/>
      </bottom>
      <diagonal/>
    </border>
    <border>
      <left/>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5">
    <xf numFmtId="0" fontId="0" fillId="0" borderId="0"/>
    <xf numFmtId="40"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4"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1" fillId="0" borderId="0"/>
    <xf numFmtId="0" fontId="2" fillId="0" borderId="0"/>
    <xf numFmtId="0" fontId="23" fillId="0" borderId="0"/>
    <xf numFmtId="43" fontId="2"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0" fontId="2" fillId="0" borderId="0" applyBorder="0">
      <alignment horizontal="left" wrapText="1" indent="1"/>
      <protection locked="0"/>
    </xf>
    <xf numFmtId="0" fontId="2" fillId="0" borderId="0"/>
    <xf numFmtId="0" fontId="29" fillId="0" borderId="0"/>
    <xf numFmtId="165" fontId="2" fillId="0" borderId="0" applyFont="0" applyFill="0" applyBorder="0" applyAlignment="0" applyProtection="0"/>
    <xf numFmtId="0" fontId="30" fillId="0" borderId="0"/>
    <xf numFmtId="0" fontId="31" fillId="0" borderId="0"/>
    <xf numFmtId="44" fontId="29" fillId="0" borderId="0" applyFont="0" applyFill="0" applyBorder="0" applyAlignment="0" applyProtection="0"/>
    <xf numFmtId="165" fontId="29" fillId="0" borderId="0" applyFont="0" applyFill="0" applyBorder="0" applyAlignment="0" applyProtection="0"/>
  </cellStyleXfs>
  <cellXfs count="301">
    <xf numFmtId="0" fontId="0" fillId="0" borderId="0" xfId="0"/>
    <xf numFmtId="0" fontId="6" fillId="0" borderId="0" xfId="0" applyFont="1" applyProtection="1"/>
    <xf numFmtId="0" fontId="6" fillId="0" borderId="0" xfId="0" applyFont="1" applyAlignment="1" applyProtection="1">
      <alignment horizontal="center" vertical="center"/>
    </xf>
    <xf numFmtId="0" fontId="6" fillId="0" borderId="0" xfId="0" applyFont="1" applyAlignment="1" applyProtection="1">
      <alignment vertical="top"/>
    </xf>
    <xf numFmtId="0" fontId="5" fillId="0" borderId="0" xfId="0" applyFont="1" applyProtection="1"/>
    <xf numFmtId="0" fontId="19" fillId="0" borderId="0" xfId="0" applyFont="1" applyAlignment="1" applyProtection="1">
      <alignment vertical="top"/>
    </xf>
    <xf numFmtId="0" fontId="19" fillId="0" borderId="0" xfId="0" applyFont="1" applyProtection="1"/>
    <xf numFmtId="0" fontId="20" fillId="0" borderId="0" xfId="0" applyFont="1" applyAlignment="1" applyProtection="1">
      <alignment horizontal="right" vertical="top"/>
    </xf>
    <xf numFmtId="0" fontId="20" fillId="0" borderId="0" xfId="0" applyFont="1" applyAlignment="1" applyProtection="1">
      <alignment horizontal="left" vertical="top"/>
    </xf>
    <xf numFmtId="0" fontId="8" fillId="0" borderId="0" xfId="0" applyFont="1" applyProtection="1"/>
    <xf numFmtId="0" fontId="19" fillId="0" borderId="0" xfId="0" applyFont="1" applyAlignment="1" applyProtection="1">
      <alignment horizontal="left" vertical="top"/>
    </xf>
    <xf numFmtId="0" fontId="19" fillId="0" borderId="0" xfId="0" applyFont="1" applyAlignment="1" applyProtection="1">
      <alignment vertical="top" wrapText="1"/>
    </xf>
    <xf numFmtId="0" fontId="20" fillId="0" borderId="0" xfId="0" applyFont="1" applyAlignment="1" applyProtection="1">
      <alignment horizontal="center" vertical="top"/>
    </xf>
    <xf numFmtId="0" fontId="17" fillId="0" borderId="0" xfId="0" applyFont="1" applyProtection="1"/>
    <xf numFmtId="0" fontId="19" fillId="0" borderId="0" xfId="0" applyFont="1" applyBorder="1" applyAlignment="1" applyProtection="1">
      <alignment horizontal="left" vertical="top"/>
    </xf>
    <xf numFmtId="0" fontId="6" fillId="0" borderId="0" xfId="0" applyFont="1" applyFill="1" applyProtection="1"/>
    <xf numFmtId="0" fontId="6" fillId="0" borderId="0" xfId="30" applyFont="1" applyProtection="1"/>
    <xf numFmtId="0" fontId="6" fillId="0" borderId="0" xfId="30" applyFont="1" applyAlignment="1" applyProtection="1">
      <alignment vertical="top"/>
    </xf>
    <xf numFmtId="4" fontId="6" fillId="0" borderId="0" xfId="30" applyNumberFormat="1" applyFont="1" applyAlignment="1" applyProtection="1">
      <alignment horizontal="right"/>
    </xf>
    <xf numFmtId="0" fontId="25" fillId="0" borderId="0" xfId="0" applyFont="1" applyProtection="1"/>
    <xf numFmtId="0" fontId="26" fillId="0" borderId="0" xfId="0" applyFont="1" applyProtection="1"/>
    <xf numFmtId="0" fontId="20" fillId="0" borderId="0" xfId="0" applyFont="1" applyProtection="1"/>
    <xf numFmtId="0" fontId="5" fillId="0" borderId="0" xfId="30" applyFont="1" applyAlignment="1" applyProtection="1">
      <alignment vertical="top"/>
    </xf>
    <xf numFmtId="164" fontId="25" fillId="0" borderId="0" xfId="0" applyNumberFormat="1" applyFont="1" applyAlignment="1" applyProtection="1">
      <alignment horizontal="left" vertical="top"/>
    </xf>
    <xf numFmtId="164" fontId="27" fillId="0" borderId="0" xfId="0" applyNumberFormat="1" applyFont="1" applyAlignment="1" applyProtection="1">
      <alignment horizontal="left" vertical="top"/>
    </xf>
    <xf numFmtId="164" fontId="19" fillId="0" borderId="1" xfId="0" applyNumberFormat="1" applyFont="1" applyBorder="1" applyAlignment="1" applyProtection="1">
      <alignment horizontal="left" vertical="top"/>
    </xf>
    <xf numFmtId="164" fontId="19" fillId="0" borderId="0" xfId="0" applyNumberFormat="1" applyFont="1" applyBorder="1" applyAlignment="1" applyProtection="1">
      <alignment horizontal="left" vertical="top"/>
    </xf>
    <xf numFmtId="164" fontId="20" fillId="0" borderId="3" xfId="0" applyNumberFormat="1" applyFont="1" applyBorder="1" applyAlignment="1" applyProtection="1">
      <alignment horizontal="left" vertical="top"/>
    </xf>
    <xf numFmtId="0" fontId="5" fillId="0" borderId="0" xfId="0" applyNumberFormat="1" applyFont="1" applyFill="1" applyAlignment="1" applyProtection="1">
      <alignment horizontal="justify" vertical="top" wrapText="1"/>
    </xf>
    <xf numFmtId="0" fontId="6" fillId="0" borderId="0" xfId="0" applyNumberFormat="1" applyFont="1" applyAlignment="1" applyProtection="1">
      <alignment horizontal="justify" vertical="top" wrapText="1"/>
    </xf>
    <xf numFmtId="0" fontId="5" fillId="0" borderId="0" xfId="0" applyNumberFormat="1" applyFont="1" applyAlignment="1" applyProtection="1">
      <alignment horizontal="justify" vertical="top" wrapText="1"/>
    </xf>
    <xf numFmtId="0" fontId="5" fillId="2" borderId="0" xfId="0" applyNumberFormat="1" applyFont="1" applyFill="1" applyAlignment="1" applyProtection="1">
      <alignment horizontal="justify" vertical="top" wrapText="1"/>
    </xf>
    <xf numFmtId="0" fontId="6" fillId="0" borderId="0" xfId="0" quotePrefix="1" applyNumberFormat="1" applyFont="1" applyAlignment="1" applyProtection="1">
      <alignment horizontal="justify" vertical="top" wrapText="1"/>
    </xf>
    <xf numFmtId="0" fontId="5" fillId="0" borderId="0" xfId="0" applyNumberFormat="1" applyFont="1" applyBorder="1" applyAlignment="1" applyProtection="1">
      <alignment horizontal="justify" vertical="top" wrapText="1"/>
    </xf>
    <xf numFmtId="0" fontId="6" fillId="0" borderId="0" xfId="0" quotePrefix="1" applyNumberFormat="1" applyFont="1" applyFill="1" applyAlignment="1" applyProtection="1">
      <alignment horizontal="justify" vertical="top" wrapText="1"/>
    </xf>
    <xf numFmtId="0" fontId="5" fillId="0" borderId="0" xfId="0" quotePrefix="1" applyNumberFormat="1" applyFont="1" applyAlignment="1" applyProtection="1">
      <alignment horizontal="justify" vertical="top" wrapText="1"/>
    </xf>
    <xf numFmtId="0" fontId="11" fillId="0" borderId="0" xfId="0" applyNumberFormat="1" applyFont="1" applyAlignment="1" applyProtection="1">
      <alignment horizontal="justify" vertical="top" wrapText="1"/>
    </xf>
    <xf numFmtId="0" fontId="16" fillId="0" borderId="0" xfId="0" applyNumberFormat="1" applyFont="1" applyAlignment="1" applyProtection="1">
      <alignment horizontal="justify" vertical="top" wrapText="1"/>
    </xf>
    <xf numFmtId="0" fontId="5" fillId="2" borderId="0" xfId="0" applyNumberFormat="1" applyFont="1" applyFill="1" applyAlignment="1" applyProtection="1">
      <alignment horizontal="left" vertical="top"/>
    </xf>
    <xf numFmtId="164" fontId="26" fillId="0" borderId="0" xfId="0" applyNumberFormat="1" applyFont="1" applyAlignment="1" applyProtection="1">
      <alignment horizontal="center" vertical="center"/>
    </xf>
    <xf numFmtId="4" fontId="5" fillId="0" borderId="4" xfId="0" applyNumberFormat="1" applyFont="1" applyBorder="1" applyAlignment="1" applyProtection="1">
      <alignment horizontal="center" vertical="center" wrapText="1" shrinkToFit="1"/>
    </xf>
    <xf numFmtId="0" fontId="14" fillId="0" borderId="0" xfId="0" applyFont="1" applyAlignment="1" applyProtection="1">
      <alignment horizontal="center" vertical="top"/>
    </xf>
    <xf numFmtId="0" fontId="14" fillId="0" borderId="0" xfId="0" applyFont="1" applyAlignment="1" applyProtection="1">
      <alignment horizontal="left" vertical="top"/>
    </xf>
    <xf numFmtId="0" fontId="14" fillId="0" borderId="0" xfId="0" applyFont="1" applyAlignment="1" applyProtection="1">
      <alignment horizontal="right" vertical="top"/>
    </xf>
    <xf numFmtId="0" fontId="0" fillId="0" borderId="0" xfId="0" applyProtection="1"/>
    <xf numFmtId="0" fontId="15" fillId="0" borderId="0" xfId="0" applyFont="1" applyAlignment="1" applyProtection="1">
      <alignment horizontal="left" vertical="top"/>
    </xf>
    <xf numFmtId="0" fontId="15" fillId="0" borderId="0" xfId="0" applyFont="1" applyAlignment="1" applyProtection="1">
      <alignment horizontal="left" vertical="top" wrapText="1"/>
    </xf>
    <xf numFmtId="0" fontId="24" fillId="0" borderId="0" xfId="0" applyNumberFormat="1" applyFont="1" applyAlignment="1" applyProtection="1">
      <alignment horizontal="center" vertical="center"/>
    </xf>
    <xf numFmtId="0" fontId="27" fillId="0" borderId="0" xfId="0" applyNumberFormat="1" applyFont="1" applyAlignment="1" applyProtection="1">
      <alignment horizontal="justify" vertical="top"/>
    </xf>
    <xf numFmtId="0" fontId="19" fillId="0" borderId="0" xfId="0" applyNumberFormat="1" applyFont="1" applyBorder="1" applyAlignment="1" applyProtection="1">
      <alignment horizontal="justify" vertical="top"/>
    </xf>
    <xf numFmtId="0" fontId="19" fillId="0" borderId="2" xfId="0" applyNumberFormat="1" applyFont="1" applyBorder="1" applyAlignment="1" applyProtection="1">
      <alignment horizontal="justify" vertical="top"/>
    </xf>
    <xf numFmtId="0" fontId="20" fillId="0" borderId="2" xfId="0" applyNumberFormat="1" applyFont="1" applyBorder="1" applyAlignment="1" applyProtection="1">
      <alignment horizontal="justify" vertical="top"/>
    </xf>
    <xf numFmtId="0" fontId="20" fillId="0" borderId="3" xfId="0" applyNumberFormat="1" applyFont="1" applyBorder="1" applyAlignment="1" applyProtection="1">
      <alignment horizontal="justify" vertical="top"/>
    </xf>
    <xf numFmtId="0" fontId="25" fillId="0" borderId="0" xfId="0" applyNumberFormat="1" applyFont="1" applyAlignment="1" applyProtection="1">
      <alignment horizontal="justify" vertical="top"/>
    </xf>
    <xf numFmtId="43" fontId="5" fillId="0" borderId="4" xfId="3" applyNumberFormat="1" applyFont="1" applyBorder="1" applyAlignment="1" applyProtection="1">
      <alignment horizontal="center" vertical="center" wrapText="1" shrinkToFit="1"/>
    </xf>
    <xf numFmtId="0" fontId="5" fillId="0" borderId="0" xfId="0" applyNumberFormat="1" applyFont="1" applyFill="1" applyAlignment="1" applyProtection="1">
      <alignment horizontal="left" vertical="top"/>
    </xf>
    <xf numFmtId="164" fontId="5" fillId="0" borderId="0" xfId="0" applyNumberFormat="1" applyFont="1" applyAlignment="1" applyProtection="1">
      <alignment horizontal="right" vertical="top"/>
    </xf>
    <xf numFmtId="164" fontId="5" fillId="2" borderId="0" xfId="0" applyNumberFormat="1" applyFont="1" applyFill="1" applyAlignment="1" applyProtection="1">
      <alignment horizontal="right" vertical="top"/>
    </xf>
    <xf numFmtId="164" fontId="5" fillId="0" borderId="0" xfId="0" applyNumberFormat="1" applyFont="1" applyFill="1" applyAlignment="1" applyProtection="1">
      <alignment horizontal="right" vertical="top"/>
    </xf>
    <xf numFmtId="0" fontId="5" fillId="0" borderId="4" xfId="0" applyNumberFormat="1" applyFont="1" applyBorder="1" applyAlignment="1" applyProtection="1">
      <alignment horizontal="center" vertical="center" wrapText="1" shrinkToFit="1"/>
    </xf>
    <xf numFmtId="0" fontId="6" fillId="0" borderId="0" xfId="43" applyNumberFormat="1" applyFont="1" applyFill="1" applyBorder="1" applyAlignment="1" applyProtection="1">
      <alignment horizontal="justify" vertical="top" wrapText="1"/>
    </xf>
    <xf numFmtId="164" fontId="24" fillId="3" borderId="0" xfId="0" applyNumberFormat="1" applyFont="1" applyFill="1" applyBorder="1" applyAlignment="1" applyProtection="1">
      <alignment horizontal="left" vertical="top"/>
    </xf>
    <xf numFmtId="0" fontId="24" fillId="3" borderId="0" xfId="0" applyNumberFormat="1" applyFont="1" applyFill="1" applyBorder="1" applyAlignment="1" applyProtection="1">
      <alignment horizontal="center" vertical="top"/>
    </xf>
    <xf numFmtId="164" fontId="19" fillId="0" borderId="1" xfId="0" applyNumberFormat="1" applyFont="1" applyBorder="1" applyAlignment="1" applyProtection="1">
      <alignment horizontal="right" vertical="top"/>
    </xf>
    <xf numFmtId="164" fontId="19" fillId="0" borderId="0" xfId="0" applyNumberFormat="1" applyFont="1" applyBorder="1" applyAlignment="1" applyProtection="1">
      <alignment horizontal="right" vertical="top"/>
    </xf>
    <xf numFmtId="4" fontId="33" fillId="3" borderId="0" xfId="0" applyNumberFormat="1" applyFont="1" applyFill="1" applyBorder="1" applyAlignment="1" applyProtection="1">
      <alignment horizontal="center" shrinkToFit="1"/>
    </xf>
    <xf numFmtId="4" fontId="33" fillId="0" borderId="0" xfId="0" applyNumberFormat="1" applyFont="1" applyAlignment="1" applyProtection="1">
      <alignment horizontal="center" vertical="center" wrapText="1" shrinkToFit="1"/>
    </xf>
    <xf numFmtId="4" fontId="33" fillId="0" borderId="0" xfId="0" applyNumberFormat="1" applyFont="1" applyAlignment="1" applyProtection="1">
      <alignment horizontal="center" vertical="center" shrinkToFit="1"/>
    </xf>
    <xf numFmtId="4" fontId="32" fillId="0" borderId="0" xfId="0" applyNumberFormat="1" applyFont="1" applyAlignment="1" applyProtection="1">
      <alignment horizontal="center" shrinkToFit="1"/>
    </xf>
    <xf numFmtId="4" fontId="32" fillId="0" borderId="0" xfId="0" applyNumberFormat="1" applyFont="1" applyFill="1" applyAlignment="1" applyProtection="1">
      <alignment horizontal="center" shrinkToFit="1"/>
    </xf>
    <xf numFmtId="4" fontId="33" fillId="0" borderId="1" xfId="0" applyNumberFormat="1" applyFont="1" applyBorder="1" applyAlignment="1" applyProtection="1">
      <alignment horizontal="center" shrinkToFit="1"/>
    </xf>
    <xf numFmtId="4" fontId="33" fillId="0" borderId="1" xfId="0" applyNumberFormat="1" applyFont="1" applyFill="1" applyBorder="1" applyAlignment="1" applyProtection="1">
      <alignment horizontal="center" shrinkToFit="1"/>
    </xf>
    <xf numFmtId="4" fontId="33" fillId="0" borderId="0" xfId="0" applyNumberFormat="1" applyFont="1" applyBorder="1" applyAlignment="1" applyProtection="1">
      <alignment horizontal="center" shrinkToFit="1"/>
    </xf>
    <xf numFmtId="4" fontId="33" fillId="0" borderId="0" xfId="0" applyNumberFormat="1" applyFont="1" applyFill="1" applyBorder="1" applyAlignment="1" applyProtection="1">
      <alignment horizontal="center" shrinkToFit="1"/>
    </xf>
    <xf numFmtId="4" fontId="33" fillId="0" borderId="2" xfId="0" applyNumberFormat="1" applyFont="1" applyBorder="1" applyAlignment="1" applyProtection="1">
      <alignment horizontal="center" shrinkToFit="1"/>
    </xf>
    <xf numFmtId="4" fontId="33" fillId="0" borderId="2" xfId="0" applyNumberFormat="1" applyFont="1" applyFill="1" applyBorder="1" applyAlignment="1" applyProtection="1">
      <alignment horizontal="center" shrinkToFit="1"/>
    </xf>
    <xf numFmtId="4" fontId="32" fillId="0" borderId="2" xfId="0" applyNumberFormat="1" applyFont="1" applyBorder="1" applyAlignment="1" applyProtection="1">
      <alignment horizontal="center" shrinkToFit="1"/>
    </xf>
    <xf numFmtId="4" fontId="32" fillId="0" borderId="3" xfId="0" applyNumberFormat="1" applyFont="1" applyBorder="1" applyAlignment="1" applyProtection="1">
      <alignment horizontal="center" shrinkToFit="1"/>
    </xf>
    <xf numFmtId="4" fontId="32" fillId="0" borderId="3" xfId="0" applyNumberFormat="1" applyFont="1" applyFill="1" applyBorder="1" applyAlignment="1" applyProtection="1">
      <alignment horizontal="center" shrinkToFit="1"/>
    </xf>
    <xf numFmtId="4" fontId="33" fillId="0" borderId="5" xfId="0" applyNumberFormat="1" applyFont="1" applyBorder="1" applyAlignment="1" applyProtection="1">
      <alignment horizontal="center" shrinkToFit="1"/>
    </xf>
    <xf numFmtId="4" fontId="5" fillId="0" borderId="4" xfId="3" applyNumberFormat="1" applyFont="1" applyBorder="1" applyAlignment="1" applyProtection="1">
      <alignment horizontal="center" vertical="center" wrapText="1" shrinkToFit="1"/>
    </xf>
    <xf numFmtId="164" fontId="5" fillId="0" borderId="4" xfId="0" applyNumberFormat="1" applyFont="1" applyBorder="1" applyAlignment="1" applyProtection="1">
      <alignment horizontal="center" vertical="center"/>
    </xf>
    <xf numFmtId="0" fontId="22" fillId="0" borderId="0" xfId="0" quotePrefix="1" applyNumberFormat="1" applyFont="1" applyAlignment="1" applyProtection="1">
      <alignment horizontal="justify" vertical="top" wrapText="1"/>
    </xf>
    <xf numFmtId="0" fontId="6" fillId="0" borderId="0" xfId="0" applyNumberFormat="1" applyFont="1" applyFill="1" applyAlignment="1" applyProtection="1">
      <alignment horizontal="justify" vertical="top" wrapText="1"/>
    </xf>
    <xf numFmtId="43" fontId="6" fillId="0" borderId="1" xfId="0" applyNumberFormat="1" applyFont="1" applyBorder="1" applyAlignment="1" applyProtection="1">
      <alignment horizontal="center" vertical="center" shrinkToFit="1"/>
    </xf>
    <xf numFmtId="43" fontId="5" fillId="0" borderId="0" xfId="3" applyNumberFormat="1" applyFont="1" applyAlignment="1" applyProtection="1">
      <alignment horizontal="center" vertical="center" shrinkToFit="1"/>
    </xf>
    <xf numFmtId="43" fontId="6" fillId="2" borderId="0" xfId="3" applyNumberFormat="1" applyFont="1" applyFill="1" applyAlignment="1" applyProtection="1">
      <alignment horizontal="center" vertical="center" shrinkToFit="1"/>
    </xf>
    <xf numFmtId="43" fontId="6" fillId="0" borderId="0" xfId="3" applyNumberFormat="1" applyFont="1" applyFill="1" applyAlignment="1" applyProtection="1">
      <alignment horizontal="center" vertical="center" shrinkToFit="1"/>
    </xf>
    <xf numFmtId="43" fontId="5" fillId="2" borderId="0" xfId="0" applyNumberFormat="1" applyFont="1" applyFill="1" applyAlignment="1" applyProtection="1">
      <alignment horizontal="center" vertical="center" shrinkToFit="1"/>
    </xf>
    <xf numFmtId="43" fontId="5" fillId="0" borderId="0" xfId="0" applyNumberFormat="1" applyFont="1" applyFill="1" applyAlignment="1" applyProtection="1">
      <alignment horizontal="center" vertical="center" shrinkToFit="1"/>
    </xf>
    <xf numFmtId="43" fontId="5" fillId="0" borderId="0" xfId="0" applyNumberFormat="1" applyFont="1" applyAlignment="1" applyProtection="1">
      <alignment horizontal="center" vertical="center" shrinkToFit="1"/>
    </xf>
    <xf numFmtId="43" fontId="6" fillId="0" borderId="0" xfId="0" applyNumberFormat="1" applyFont="1" applyAlignment="1" applyProtection="1">
      <alignment horizontal="center" vertical="center" shrinkToFit="1"/>
    </xf>
    <xf numFmtId="43" fontId="6" fillId="0" borderId="0" xfId="0" applyNumberFormat="1" applyFont="1" applyFill="1" applyAlignment="1" applyProtection="1">
      <alignment horizontal="center" vertical="center" shrinkToFit="1"/>
    </xf>
    <xf numFmtId="43" fontId="22" fillId="0" borderId="0" xfId="0" applyNumberFormat="1" applyFont="1" applyBorder="1" applyAlignment="1" applyProtection="1">
      <alignment horizontal="center" vertical="center" shrinkToFit="1"/>
    </xf>
    <xf numFmtId="43" fontId="6" fillId="0" borderId="0" xfId="0" applyNumberFormat="1" applyFont="1" applyFill="1" applyBorder="1" applyAlignment="1" applyProtection="1">
      <alignment horizontal="center" vertical="center" shrinkToFit="1"/>
    </xf>
    <xf numFmtId="43" fontId="11" fillId="2" borderId="0" xfId="0" applyNumberFormat="1" applyFont="1" applyFill="1" applyAlignment="1" applyProtection="1">
      <alignment horizontal="center" vertical="center" shrinkToFit="1"/>
    </xf>
    <xf numFmtId="43" fontId="11" fillId="0" borderId="0" xfId="0" applyNumberFormat="1" applyFont="1" applyAlignment="1" applyProtection="1">
      <alignment horizontal="center" vertical="center" shrinkToFit="1"/>
    </xf>
    <xf numFmtId="43" fontId="16" fillId="0" borderId="0" xfId="0" applyNumberFormat="1" applyFont="1" applyAlignment="1" applyProtection="1">
      <alignment horizontal="center" vertical="center" shrinkToFit="1"/>
    </xf>
    <xf numFmtId="0" fontId="6" fillId="0" borderId="1" xfId="0" applyNumberFormat="1" applyFont="1" applyBorder="1" applyAlignment="1" applyProtection="1">
      <alignment horizontal="center" vertical="center" shrinkToFit="1"/>
    </xf>
    <xf numFmtId="4" fontId="6" fillId="0" borderId="1" xfId="0" applyNumberFormat="1" applyFont="1" applyBorder="1" applyAlignment="1" applyProtection="1">
      <alignment horizontal="center" vertical="center" shrinkToFit="1"/>
    </xf>
    <xf numFmtId="0" fontId="5" fillId="0" borderId="0" xfId="0" applyNumberFormat="1" applyFont="1" applyAlignment="1" applyProtection="1">
      <alignment horizontal="center" vertical="center" shrinkToFit="1"/>
    </xf>
    <xf numFmtId="4" fontId="5" fillId="0" borderId="0" xfId="0" applyNumberFormat="1" applyFont="1" applyAlignment="1" applyProtection="1">
      <alignment horizontal="center" vertical="center" shrinkToFit="1"/>
    </xf>
    <xf numFmtId="0" fontId="5" fillId="2" borderId="0" xfId="0" applyNumberFormat="1" applyFont="1" applyFill="1" applyAlignment="1" applyProtection="1">
      <alignment horizontal="center" vertical="center" shrinkToFit="1"/>
    </xf>
    <xf numFmtId="4" fontId="5" fillId="2" borderId="0" xfId="0" applyNumberFormat="1" applyFont="1" applyFill="1" applyAlignment="1" applyProtection="1">
      <alignment horizontal="center" vertical="center" shrinkToFit="1"/>
    </xf>
    <xf numFmtId="0" fontId="5" fillId="0" borderId="0" xfId="0" applyNumberFormat="1" applyFont="1" applyFill="1" applyAlignment="1" applyProtection="1">
      <alignment horizontal="center" vertical="center" shrinkToFit="1"/>
    </xf>
    <xf numFmtId="4" fontId="5" fillId="0" borderId="0" xfId="0" applyNumberFormat="1" applyFont="1" applyFill="1" applyAlignment="1" applyProtection="1">
      <alignment horizontal="center" vertical="center" shrinkToFit="1"/>
    </xf>
    <xf numFmtId="0" fontId="6" fillId="0" borderId="0" xfId="0" applyNumberFormat="1" applyFont="1" applyAlignment="1" applyProtection="1">
      <alignment horizontal="center" vertical="center" shrinkToFit="1"/>
    </xf>
    <xf numFmtId="4" fontId="6" fillId="0" borderId="0" xfId="0" applyNumberFormat="1" applyFont="1" applyAlignment="1" applyProtection="1">
      <alignment horizontal="center" vertical="center" shrinkToFit="1"/>
    </xf>
    <xf numFmtId="0" fontId="6" fillId="2" borderId="0" xfId="0" applyNumberFormat="1" applyFont="1" applyFill="1" applyAlignment="1" applyProtection="1">
      <alignment horizontal="center" vertical="center" shrinkToFit="1"/>
    </xf>
    <xf numFmtId="4" fontId="6" fillId="2" borderId="0" xfId="0" applyNumberFormat="1" applyFont="1" applyFill="1" applyAlignment="1" applyProtection="1">
      <alignment horizontal="center" vertical="center" shrinkToFit="1"/>
    </xf>
    <xf numFmtId="0" fontId="22" fillId="0" borderId="0" xfId="0" applyNumberFormat="1" applyFont="1" applyBorder="1" applyAlignment="1" applyProtection="1">
      <alignment horizontal="center" vertical="center" shrinkToFit="1"/>
    </xf>
    <xf numFmtId="4" fontId="22" fillId="0" borderId="0" xfId="0" applyNumberFormat="1" applyFont="1" applyFill="1" applyBorder="1" applyAlignment="1" applyProtection="1">
      <alignment horizontal="center" vertical="center" shrinkToFit="1"/>
    </xf>
    <xf numFmtId="4" fontId="6" fillId="0" borderId="0" xfId="0" applyNumberFormat="1" applyFont="1" applyFill="1" applyAlignment="1" applyProtection="1">
      <alignment horizontal="center" vertical="center" shrinkToFit="1"/>
    </xf>
    <xf numFmtId="0" fontId="6" fillId="0" borderId="0" xfId="0" applyNumberFormat="1" applyFont="1" applyFill="1" applyAlignment="1" applyProtection="1">
      <alignment horizontal="center" vertical="center" shrinkToFit="1"/>
    </xf>
    <xf numFmtId="4" fontId="6" fillId="0" borderId="0" xfId="0" applyNumberFormat="1" applyFont="1" applyAlignment="1" applyProtection="1">
      <alignment horizontal="center" vertical="center" shrinkToFit="1"/>
      <protection locked="0"/>
    </xf>
    <xf numFmtId="4" fontId="5" fillId="0" borderId="0" xfId="0" applyNumberFormat="1" applyFont="1" applyAlignment="1" applyProtection="1">
      <alignment horizontal="center" vertical="center" shrinkToFit="1"/>
      <protection locked="0"/>
    </xf>
    <xf numFmtId="4" fontId="6" fillId="0" borderId="0" xfId="0" applyNumberFormat="1" applyFont="1" applyFill="1" applyAlignment="1" applyProtection="1">
      <alignment horizontal="center" vertical="center" shrinkToFit="1"/>
      <protection locked="0"/>
    </xf>
    <xf numFmtId="4" fontId="6" fillId="2" borderId="0" xfId="0" applyNumberFormat="1" applyFont="1" applyFill="1" applyAlignment="1" applyProtection="1">
      <alignment horizontal="center" vertical="center" shrinkToFit="1"/>
      <protection locked="0"/>
    </xf>
    <xf numFmtId="4" fontId="5" fillId="2" borderId="0" xfId="0" applyNumberFormat="1" applyFont="1" applyFill="1" applyAlignment="1" applyProtection="1">
      <alignment horizontal="center" vertical="center" shrinkToFit="1"/>
      <protection locked="0"/>
    </xf>
    <xf numFmtId="0" fontId="11" fillId="2" borderId="0" xfId="0" applyNumberFormat="1" applyFont="1" applyFill="1" applyAlignment="1" applyProtection="1">
      <alignment horizontal="center" vertical="center" shrinkToFit="1"/>
    </xf>
    <xf numFmtId="4" fontId="11" fillId="2" borderId="0" xfId="0" applyNumberFormat="1" applyFont="1" applyFill="1" applyAlignment="1" applyProtection="1">
      <alignment horizontal="center" vertical="center" shrinkToFit="1"/>
    </xf>
    <xf numFmtId="0" fontId="11" fillId="0" borderId="0" xfId="0" applyNumberFormat="1" applyFont="1" applyAlignment="1" applyProtection="1">
      <alignment horizontal="center" vertical="center" shrinkToFit="1"/>
    </xf>
    <xf numFmtId="4" fontId="11" fillId="0" borderId="0" xfId="0" applyNumberFormat="1" applyFont="1" applyAlignment="1" applyProtection="1">
      <alignment horizontal="center" vertical="center" shrinkToFit="1"/>
    </xf>
    <xf numFmtId="0" fontId="16" fillId="0" borderId="0" xfId="0" applyNumberFormat="1" applyFont="1" applyAlignment="1" applyProtection="1">
      <alignment horizontal="center" vertical="center" shrinkToFit="1"/>
    </xf>
    <xf numFmtId="4" fontId="16" fillId="0" borderId="0" xfId="0" applyNumberFormat="1" applyFont="1" applyAlignment="1" applyProtection="1">
      <alignment horizontal="center" vertical="center" shrinkToFit="1"/>
    </xf>
    <xf numFmtId="164" fontId="6" fillId="0" borderId="0" xfId="0" applyNumberFormat="1" applyFont="1" applyAlignment="1" applyProtection="1">
      <alignment horizontal="left" vertical="top"/>
    </xf>
    <xf numFmtId="164" fontId="28" fillId="0" borderId="0" xfId="0" applyNumberFormat="1" applyFont="1" applyAlignment="1" applyProtection="1">
      <alignment horizontal="right" vertical="top"/>
    </xf>
    <xf numFmtId="164" fontId="11" fillId="2" borderId="0" xfId="0" applyNumberFormat="1" applyFont="1" applyFill="1" applyAlignment="1" applyProtection="1">
      <alignment horizontal="right" vertical="top"/>
    </xf>
    <xf numFmtId="164" fontId="16" fillId="0" borderId="0" xfId="0" applyNumberFormat="1" applyFont="1" applyAlignment="1" applyProtection="1">
      <alignment horizontal="right" vertical="top"/>
    </xf>
    <xf numFmtId="164" fontId="6" fillId="0" borderId="0" xfId="0" applyNumberFormat="1" applyFont="1" applyAlignment="1" applyProtection="1">
      <alignment horizontal="center" vertical="center" shrinkToFit="1"/>
    </xf>
    <xf numFmtId="4" fontId="32" fillId="0" borderId="0" xfId="0" applyNumberFormat="1" applyFont="1" applyBorder="1" applyAlignment="1" applyProtection="1">
      <alignment horizontal="center" vertical="center" shrinkToFit="1"/>
      <protection locked="0"/>
    </xf>
    <xf numFmtId="4" fontId="32" fillId="0" borderId="0" xfId="0" applyNumberFormat="1" applyFont="1" applyFill="1" applyBorder="1" applyAlignment="1" applyProtection="1">
      <alignment horizontal="center" vertical="center" shrinkToFit="1"/>
      <protection locked="0"/>
    </xf>
    <xf numFmtId="0" fontId="32" fillId="0" borderId="0" xfId="0" applyFont="1" applyBorder="1" applyAlignment="1" applyProtection="1">
      <alignment horizontal="center" vertical="center" shrinkToFit="1"/>
    </xf>
    <xf numFmtId="4" fontId="32" fillId="0" borderId="0" xfId="0" applyNumberFormat="1" applyFont="1" applyBorder="1" applyAlignment="1" applyProtection="1">
      <alignment horizontal="center" vertical="center" shrinkToFit="1"/>
    </xf>
    <xf numFmtId="164" fontId="33" fillId="0" borderId="0" xfId="0" applyNumberFormat="1" applyFont="1" applyBorder="1" applyAlignment="1" applyProtection="1">
      <alignment horizontal="right" vertical="top"/>
    </xf>
    <xf numFmtId="0" fontId="32" fillId="0" borderId="0" xfId="0" applyNumberFormat="1" applyFont="1" applyBorder="1" applyAlignment="1" applyProtection="1">
      <alignment horizontal="justify" vertical="top" wrapText="1"/>
    </xf>
    <xf numFmtId="0" fontId="32" fillId="0" borderId="0" xfId="0" applyFont="1" applyFill="1" applyBorder="1" applyAlignment="1" applyProtection="1">
      <alignment horizontal="center" vertical="center" shrinkToFit="1"/>
    </xf>
    <xf numFmtId="0" fontId="32" fillId="0" borderId="0" xfId="0" applyFont="1" applyFill="1" applyBorder="1" applyAlignment="1" applyProtection="1"/>
    <xf numFmtId="0" fontId="32" fillId="0" borderId="0" xfId="0" applyFont="1" applyBorder="1" applyProtection="1"/>
    <xf numFmtId="0" fontId="6" fillId="0" borderId="0" xfId="0" applyFont="1" applyBorder="1" applyAlignment="1" applyProtection="1">
      <alignment horizontal="center" vertical="center" shrinkToFit="1"/>
    </xf>
    <xf numFmtId="4" fontId="32" fillId="0" borderId="0" xfId="0" applyNumberFormat="1" applyFont="1" applyFill="1" applyBorder="1" applyAlignment="1" applyProtection="1">
      <alignment horizontal="center" vertical="center" shrinkToFit="1"/>
    </xf>
    <xf numFmtId="164" fontId="32" fillId="0" borderId="0" xfId="0" applyNumberFormat="1" applyFont="1" applyFill="1" applyBorder="1" applyAlignment="1" applyProtection="1">
      <alignment horizontal="right" vertical="top"/>
    </xf>
    <xf numFmtId="0" fontId="32" fillId="0" borderId="0" xfId="0" applyNumberFormat="1" applyFont="1" applyFill="1" applyBorder="1" applyAlignment="1" applyProtection="1">
      <alignment horizontal="justify" vertical="top" wrapText="1"/>
    </xf>
    <xf numFmtId="4" fontId="5" fillId="0" borderId="0" xfId="0" applyNumberFormat="1" applyFont="1" applyFill="1" applyAlignment="1" applyProtection="1">
      <alignment horizontal="center" vertical="center" shrinkToFit="1"/>
      <protection locked="0"/>
    </xf>
    <xf numFmtId="4" fontId="22" fillId="0" borderId="0" xfId="0" applyNumberFormat="1" applyFont="1" applyBorder="1" applyAlignment="1" applyProtection="1">
      <alignment horizontal="center" vertical="center" shrinkToFit="1"/>
      <protection locked="0"/>
    </xf>
    <xf numFmtId="0" fontId="35" fillId="0" borderId="0" xfId="0" applyFont="1" applyAlignment="1" applyProtection="1">
      <alignment vertical="top" wrapText="1"/>
    </xf>
    <xf numFmtId="0" fontId="36" fillId="0" borderId="0" xfId="0" applyFont="1" applyProtection="1"/>
    <xf numFmtId="0" fontId="5" fillId="0" borderId="0" xfId="30" applyNumberFormat="1" applyFont="1" applyAlignment="1" applyProtection="1">
      <alignment horizontal="justify" vertical="top" wrapText="1"/>
    </xf>
    <xf numFmtId="0" fontId="6" fillId="0" borderId="0" xfId="30" applyNumberFormat="1" applyFont="1" applyAlignment="1" applyProtection="1">
      <alignment horizontal="justify" vertical="top" wrapText="1"/>
    </xf>
    <xf numFmtId="0" fontId="6" fillId="0" borderId="0" xfId="30" quotePrefix="1" applyNumberFormat="1" applyFont="1" applyAlignment="1" applyProtection="1">
      <alignment horizontal="left" vertical="top" wrapText="1" indent="1"/>
    </xf>
    <xf numFmtId="0" fontId="5" fillId="0" borderId="0" xfId="30" applyNumberFormat="1" applyFont="1" applyAlignment="1" applyProtection="1">
      <alignment horizontal="center" vertical="top" wrapText="1"/>
    </xf>
    <xf numFmtId="0" fontId="5" fillId="0" borderId="4" xfId="0" applyNumberFormat="1" applyFont="1" applyBorder="1" applyAlignment="1" applyProtection="1">
      <alignment horizontal="center" vertical="center"/>
    </xf>
    <xf numFmtId="0" fontId="6" fillId="0" borderId="0" xfId="43" quotePrefix="1" applyNumberFormat="1" applyFont="1" applyFill="1" applyBorder="1" applyAlignment="1" applyProtection="1">
      <alignment horizontal="justify" vertical="top" wrapText="1"/>
    </xf>
    <xf numFmtId="0" fontId="6" fillId="0" borderId="0" xfId="0" quotePrefix="1" applyNumberFormat="1" applyFont="1" applyAlignment="1" applyProtection="1">
      <alignment horizontal="left" vertical="top" wrapText="1" indent="1"/>
    </xf>
    <xf numFmtId="0" fontId="5" fillId="0" borderId="0" xfId="0" quotePrefix="1" applyNumberFormat="1" applyFont="1" applyAlignment="1" applyProtection="1">
      <alignment horizontal="left" vertical="top" wrapText="1" indent="1"/>
    </xf>
    <xf numFmtId="0" fontId="6" fillId="0" borderId="0" xfId="0" applyNumberFormat="1" applyFont="1" applyAlignment="1" applyProtection="1">
      <alignment horizontal="left" vertical="top" wrapText="1" indent="1"/>
    </xf>
    <xf numFmtId="0" fontId="6" fillId="0" borderId="0" xfId="43" quotePrefix="1" applyNumberFormat="1" applyFont="1" applyFill="1" applyBorder="1" applyAlignment="1" applyProtection="1">
      <alignment horizontal="left" vertical="top" wrapText="1" indent="1"/>
    </xf>
    <xf numFmtId="164" fontId="19" fillId="0" borderId="6" xfId="0" applyNumberFormat="1" applyFont="1" applyBorder="1" applyAlignment="1" applyProtection="1">
      <alignment horizontal="left" vertical="top"/>
    </xf>
    <xf numFmtId="0" fontId="13" fillId="0" borderId="0" xfId="0" applyNumberFormat="1" applyFont="1" applyProtection="1"/>
    <xf numFmtId="0" fontId="15" fillId="0" borderId="0" xfId="0" applyNumberFormat="1" applyFont="1" applyProtection="1"/>
    <xf numFmtId="0" fontId="14" fillId="0" borderId="0" xfId="0" applyNumberFormat="1" applyFont="1" applyAlignment="1" applyProtection="1">
      <alignment horizontal="right" vertical="top"/>
    </xf>
    <xf numFmtId="0" fontId="14" fillId="0" borderId="0" xfId="0" applyNumberFormat="1" applyFont="1" applyAlignment="1" applyProtection="1">
      <alignment horizontal="left" vertical="top"/>
    </xf>
    <xf numFmtId="0" fontId="0" fillId="0" borderId="0" xfId="0" applyNumberFormat="1" applyProtection="1"/>
    <xf numFmtId="0" fontId="12" fillId="0" borderId="0" xfId="0" applyNumberFormat="1" applyFont="1" applyProtection="1"/>
    <xf numFmtId="0" fontId="13" fillId="0" borderId="0" xfId="0" applyNumberFormat="1" applyFont="1" applyAlignment="1" applyProtection="1">
      <alignment horizontal="left"/>
    </xf>
    <xf numFmtId="0" fontId="13" fillId="0" borderId="0" xfId="0" applyNumberFormat="1" applyFont="1" applyAlignment="1" applyProtection="1">
      <alignment horizontal="right"/>
    </xf>
    <xf numFmtId="0" fontId="12" fillId="0" borderId="0" xfId="0" applyNumberFormat="1" applyFont="1" applyAlignment="1" applyProtection="1">
      <alignment horizontal="right"/>
    </xf>
    <xf numFmtId="0" fontId="13" fillId="0" borderId="0" xfId="0" applyNumberFormat="1" applyFont="1" applyAlignment="1" applyProtection="1">
      <alignment vertical="center"/>
    </xf>
    <xf numFmtId="0" fontId="8" fillId="0" borderId="0" xfId="0" applyNumberFormat="1" applyFont="1" applyProtection="1"/>
    <xf numFmtId="0" fontId="13" fillId="0" borderId="0" xfId="0" applyNumberFormat="1" applyFont="1" applyAlignment="1" applyProtection="1">
      <alignment horizontal="center" vertical="center"/>
    </xf>
    <xf numFmtId="0" fontId="13" fillId="0" borderId="0" xfId="0" applyNumberFormat="1" applyFont="1" applyAlignment="1" applyProtection="1">
      <alignment vertical="top"/>
    </xf>
    <xf numFmtId="0" fontId="7" fillId="0" borderId="0" xfId="0" applyNumberFormat="1" applyFont="1" applyAlignment="1" applyProtection="1"/>
    <xf numFmtId="0" fontId="7" fillId="0" borderId="0" xfId="0" applyNumberFormat="1" applyFont="1" applyProtection="1"/>
    <xf numFmtId="0" fontId="5" fillId="0" borderId="0" xfId="0" applyNumberFormat="1" applyFont="1" applyAlignment="1" applyProtection="1">
      <alignment horizontal="left" vertical="top" wrapText="1" indent="1"/>
    </xf>
    <xf numFmtId="0" fontId="5" fillId="0" borderId="0" xfId="0" quotePrefix="1" applyNumberFormat="1" applyFont="1" applyBorder="1" applyAlignment="1" applyProtection="1">
      <alignment horizontal="left" vertical="top" wrapText="1" indent="1"/>
    </xf>
    <xf numFmtId="164" fontId="19" fillId="0" borderId="7" xfId="0" applyNumberFormat="1" applyFont="1" applyBorder="1" applyAlignment="1" applyProtection="1">
      <alignment horizontal="left" vertical="top"/>
    </xf>
    <xf numFmtId="0" fontId="19" fillId="0" borderId="5" xfId="0" applyNumberFormat="1" applyFont="1" applyBorder="1" applyAlignment="1" applyProtection="1">
      <alignment horizontal="justify" vertical="top"/>
    </xf>
    <xf numFmtId="164" fontId="19" fillId="0" borderId="9" xfId="0" applyNumberFormat="1" applyFont="1" applyBorder="1" applyAlignment="1" applyProtection="1">
      <alignment horizontal="left" vertical="top"/>
    </xf>
    <xf numFmtId="44" fontId="6" fillId="0" borderId="0" xfId="0" applyNumberFormat="1" applyFont="1" applyAlignment="1" applyProtection="1">
      <alignment horizontal="center" vertical="center" shrinkToFit="1"/>
    </xf>
    <xf numFmtId="44" fontId="33" fillId="3" borderId="0" xfId="0" applyNumberFormat="1" applyFont="1" applyFill="1" applyBorder="1" applyAlignment="1" applyProtection="1">
      <alignment horizontal="center" shrinkToFit="1"/>
    </xf>
    <xf numFmtId="44" fontId="33" fillId="0" borderId="0" xfId="0" applyNumberFormat="1" applyFont="1" applyAlignment="1" applyProtection="1">
      <alignment horizontal="center" vertical="center" shrinkToFit="1"/>
    </xf>
    <xf numFmtId="44" fontId="32" fillId="0" borderId="0" xfId="0" applyNumberFormat="1" applyFont="1" applyAlignment="1" applyProtection="1">
      <alignment horizontal="center" shrinkToFit="1"/>
    </xf>
    <xf numFmtId="0" fontId="6" fillId="0" borderId="0" xfId="43" applyNumberFormat="1" applyFont="1" applyFill="1" applyBorder="1" applyAlignment="1" applyProtection="1">
      <alignment horizontal="left" vertical="top" wrapText="1" indent="1"/>
    </xf>
    <xf numFmtId="0" fontId="22" fillId="0" borderId="0" xfId="0" quotePrefix="1" applyNumberFormat="1" applyFont="1" applyFill="1" applyAlignment="1" applyProtection="1">
      <alignment horizontal="justify" vertical="top" wrapText="1"/>
    </xf>
    <xf numFmtId="0" fontId="5" fillId="0" borderId="0" xfId="0" quotePrefix="1" applyNumberFormat="1" applyFont="1" applyFill="1" applyAlignment="1" applyProtection="1">
      <alignment horizontal="justify" vertical="top" wrapText="1"/>
    </xf>
    <xf numFmtId="164" fontId="33" fillId="0" borderId="0" xfId="0" applyNumberFormat="1" applyFont="1" applyFill="1" applyBorder="1" applyAlignment="1" applyProtection="1">
      <alignment horizontal="right" vertical="top"/>
    </xf>
    <xf numFmtId="0" fontId="32" fillId="0" borderId="0" xfId="0" quotePrefix="1" applyFont="1" applyFill="1" applyBorder="1" applyAlignment="1" applyProtection="1">
      <alignment horizontal="justify" vertical="top" wrapText="1"/>
    </xf>
    <xf numFmtId="164" fontId="5" fillId="0" borderId="0" xfId="0" applyNumberFormat="1" applyFont="1" applyBorder="1" applyAlignment="1" applyProtection="1">
      <alignment horizontal="right" vertical="top"/>
    </xf>
    <xf numFmtId="0" fontId="6" fillId="0" borderId="0" xfId="0" applyNumberFormat="1" applyFont="1" applyBorder="1" applyAlignment="1" applyProtection="1">
      <alignment horizontal="center" vertical="center" shrinkToFit="1"/>
    </xf>
    <xf numFmtId="4" fontId="6" fillId="0" borderId="0" xfId="0" applyNumberFormat="1" applyFont="1" applyFill="1" applyBorder="1" applyAlignment="1" applyProtection="1">
      <alignment horizontal="center" vertical="center" shrinkToFit="1"/>
    </xf>
    <xf numFmtId="4" fontId="6" fillId="0" borderId="0" xfId="0" applyNumberFormat="1" applyFont="1" applyBorder="1" applyAlignment="1" applyProtection="1">
      <alignment horizontal="center" vertical="center" shrinkToFit="1"/>
      <protection locked="0"/>
    </xf>
    <xf numFmtId="43" fontId="6" fillId="0" borderId="0" xfId="0" applyNumberFormat="1" applyFont="1" applyBorder="1" applyAlignment="1" applyProtection="1">
      <alignment horizontal="center" vertical="center" shrinkToFit="1"/>
    </xf>
    <xf numFmtId="0" fontId="6" fillId="0" borderId="0" xfId="0" applyFont="1" applyBorder="1" applyAlignment="1" applyProtection="1"/>
    <xf numFmtId="164" fontId="5" fillId="0" borderId="0" xfId="0" applyNumberFormat="1" applyFont="1" applyFill="1" applyBorder="1" applyAlignment="1" applyProtection="1">
      <alignment horizontal="right" vertical="top"/>
    </xf>
    <xf numFmtId="0" fontId="6" fillId="0" borderId="0" xfId="0" applyFont="1" applyFill="1" applyAlignment="1" applyProtection="1">
      <alignment horizontal="center"/>
    </xf>
    <xf numFmtId="0" fontId="5" fillId="0" borderId="0" xfId="0" applyNumberFormat="1" applyFont="1" applyFill="1" applyAlignment="1" applyProtection="1">
      <alignment horizontal="center"/>
    </xf>
    <xf numFmtId="4" fontId="5" fillId="0" borderId="0" xfId="0" applyNumberFormat="1" applyFont="1" applyFill="1" applyAlignment="1" applyProtection="1">
      <alignment horizontal="center" shrinkToFit="1"/>
    </xf>
    <xf numFmtId="4" fontId="5" fillId="0" borderId="0" xfId="0" applyNumberFormat="1" applyFont="1" applyFill="1" applyAlignment="1" applyProtection="1">
      <alignment horizontal="center" shrinkToFit="1"/>
      <protection locked="0"/>
    </xf>
    <xf numFmtId="43" fontId="5" fillId="0" borderId="0" xfId="0" applyNumberFormat="1" applyFont="1" applyFill="1" applyAlignment="1" applyProtection="1">
      <alignment horizontal="center" shrinkToFit="1"/>
    </xf>
    <xf numFmtId="0" fontId="6" fillId="0" borderId="0" xfId="0" applyNumberFormat="1" applyFont="1" applyFill="1" applyAlignment="1" applyProtection="1">
      <alignment horizontal="center"/>
    </xf>
    <xf numFmtId="4" fontId="6" fillId="0" borderId="0" xfId="0" applyNumberFormat="1" applyFont="1" applyFill="1" applyAlignment="1" applyProtection="1">
      <alignment horizontal="center" shrinkToFit="1"/>
    </xf>
    <xf numFmtId="4" fontId="6" fillId="0" borderId="0" xfId="0" applyNumberFormat="1" applyFont="1" applyFill="1" applyAlignment="1" applyProtection="1">
      <alignment horizontal="center" shrinkToFit="1"/>
      <protection locked="0"/>
    </xf>
    <xf numFmtId="0" fontId="6" fillId="0" borderId="0" xfId="0" applyNumberFormat="1" applyFont="1" applyBorder="1" applyAlignment="1" applyProtection="1">
      <alignment horizontal="justify" vertical="top" wrapText="1"/>
    </xf>
    <xf numFmtId="4" fontId="6" fillId="0" borderId="0" xfId="0" applyNumberFormat="1" applyFont="1" applyBorder="1" applyAlignment="1" applyProtection="1">
      <alignment horizontal="center" vertical="center" shrinkToFit="1"/>
    </xf>
    <xf numFmtId="43" fontId="5" fillId="0" borderId="0" xfId="0" applyNumberFormat="1" applyFont="1" applyBorder="1" applyAlignment="1" applyProtection="1">
      <alignment horizontal="center" vertical="center" shrinkToFit="1"/>
    </xf>
    <xf numFmtId="0" fontId="6" fillId="0" borderId="0" xfId="0" quotePrefix="1" applyNumberFormat="1" applyFont="1" applyBorder="1" applyAlignment="1" applyProtection="1">
      <alignment horizontal="justify" vertical="top" wrapText="1"/>
    </xf>
    <xf numFmtId="43" fontId="33" fillId="0" borderId="1" xfId="0" applyNumberFormat="1" applyFont="1" applyBorder="1" applyAlignment="1" applyProtection="1">
      <alignment horizontal="center" shrinkToFit="1"/>
    </xf>
    <xf numFmtId="43" fontId="33" fillId="0" borderId="0" xfId="0" applyNumberFormat="1" applyFont="1" applyBorder="1" applyAlignment="1" applyProtection="1">
      <alignment horizontal="center" shrinkToFit="1"/>
    </xf>
    <xf numFmtId="43" fontId="5" fillId="0" borderId="10" xfId="0" applyNumberFormat="1" applyFont="1" applyBorder="1" applyAlignment="1" applyProtection="1">
      <alignment horizontal="center" shrinkToFit="1"/>
    </xf>
    <xf numFmtId="43" fontId="33" fillId="0" borderId="2" xfId="0" applyNumberFormat="1" applyFont="1" applyBorder="1" applyAlignment="1" applyProtection="1">
      <alignment horizontal="center" shrinkToFit="1"/>
    </xf>
    <xf numFmtId="43" fontId="6" fillId="0" borderId="10" xfId="0" applyNumberFormat="1" applyFont="1" applyBorder="1" applyAlignment="1" applyProtection="1">
      <alignment horizontal="center" shrinkToFit="1"/>
    </xf>
    <xf numFmtId="43" fontId="32" fillId="0" borderId="3" xfId="0" applyNumberFormat="1" applyFont="1" applyBorder="1" applyAlignment="1" applyProtection="1">
      <alignment horizontal="center" shrinkToFit="1"/>
    </xf>
    <xf numFmtId="43" fontId="5" fillId="0" borderId="8" xfId="0" applyNumberFormat="1" applyFont="1" applyBorder="1" applyAlignment="1" applyProtection="1">
      <alignment horizontal="center" shrinkToFit="1"/>
    </xf>
    <xf numFmtId="0" fontId="6" fillId="0" borderId="0" xfId="0" applyNumberFormat="1" applyFont="1" applyFill="1" applyAlignment="1" applyProtection="1">
      <alignment horizontal="left" vertical="top" wrapText="1"/>
    </xf>
    <xf numFmtId="4" fontId="33" fillId="0" borderId="0" xfId="0" applyNumberFormat="1" applyFont="1" applyFill="1" applyBorder="1" applyAlignment="1" applyProtection="1">
      <alignment horizontal="justify" vertical="top" wrapText="1"/>
    </xf>
    <xf numFmtId="4" fontId="32" fillId="0" borderId="0" xfId="0" applyNumberFormat="1" applyFont="1" applyFill="1" applyBorder="1" applyAlignment="1" applyProtection="1">
      <alignment horizontal="center" vertical="center" wrapText="1"/>
    </xf>
    <xf numFmtId="4" fontId="33" fillId="0" borderId="0" xfId="0" applyNumberFormat="1" applyFont="1" applyFill="1" applyBorder="1" applyAlignment="1" applyProtection="1">
      <alignment horizontal="center" vertical="center" wrapText="1"/>
    </xf>
    <xf numFmtId="4" fontId="33" fillId="0" borderId="0" xfId="0" applyNumberFormat="1" applyFont="1" applyFill="1" applyBorder="1" applyAlignment="1" applyProtection="1">
      <alignment horizontal="center" vertical="center" wrapText="1"/>
      <protection locked="0"/>
    </xf>
    <xf numFmtId="4" fontId="32" fillId="0" borderId="0" xfId="0" applyNumberFormat="1" applyFont="1" applyFill="1" applyBorder="1" applyProtection="1"/>
    <xf numFmtId="0" fontId="33" fillId="0" borderId="0" xfId="0" applyFont="1" applyFill="1" applyBorder="1" applyAlignment="1" applyProtection="1">
      <alignment horizontal="justify" vertical="top" wrapText="1"/>
    </xf>
    <xf numFmtId="0" fontId="32" fillId="0" borderId="0" xfId="0" applyFont="1" applyFill="1" applyBorder="1" applyAlignment="1" applyProtection="1">
      <alignment horizontal="center" vertical="center" wrapText="1"/>
    </xf>
    <xf numFmtId="4" fontId="32" fillId="0" borderId="0" xfId="0" applyNumberFormat="1" applyFont="1" applyFill="1" applyBorder="1" applyAlignment="1" applyProtection="1">
      <alignment horizontal="center" vertical="center"/>
    </xf>
    <xf numFmtId="164" fontId="33" fillId="0" borderId="0" xfId="0" applyNumberFormat="1" applyFont="1" applyFill="1" applyAlignment="1" applyProtection="1">
      <alignment horizontal="right" vertical="top"/>
    </xf>
    <xf numFmtId="0" fontId="32" fillId="0" borderId="0" xfId="0" applyFont="1" applyFill="1" applyBorder="1" applyAlignment="1" applyProtection="1">
      <alignment horizontal="justify" vertical="top" wrapText="1"/>
    </xf>
    <xf numFmtId="4" fontId="32" fillId="0" borderId="0" xfId="0" applyNumberFormat="1" applyFont="1" applyFill="1" applyBorder="1" applyAlignment="1" applyProtection="1">
      <alignment horizontal="center" vertical="center"/>
      <protection locked="0"/>
    </xf>
    <xf numFmtId="0" fontId="32" fillId="0" borderId="0" xfId="0" applyNumberFormat="1" applyFont="1" applyFill="1" applyAlignment="1" applyProtection="1">
      <alignment horizontal="justify" vertical="top" wrapText="1"/>
    </xf>
    <xf numFmtId="0" fontId="32" fillId="0" borderId="0" xfId="0" applyNumberFormat="1" applyFont="1" applyFill="1" applyAlignment="1" applyProtection="1">
      <alignment horizontal="center" vertical="center" wrapText="1"/>
    </xf>
    <xf numFmtId="0" fontId="32" fillId="0" borderId="0" xfId="0" applyNumberFormat="1" applyFont="1" applyFill="1" applyAlignment="1" applyProtection="1">
      <alignment horizontal="center" vertical="center" wrapText="1"/>
      <protection locked="0"/>
    </xf>
    <xf numFmtId="4" fontId="32" fillId="0" borderId="0" xfId="0" applyNumberFormat="1" applyFont="1" applyFill="1" applyBorder="1" applyAlignment="1" applyProtection="1">
      <alignment horizontal="center" vertical="center" wrapText="1"/>
      <protection locked="0"/>
    </xf>
    <xf numFmtId="4" fontId="32" fillId="0" borderId="0" xfId="0" applyNumberFormat="1" applyFont="1" applyFill="1" applyBorder="1" applyAlignment="1" applyProtection="1">
      <alignment horizontal="justify" vertical="top" wrapText="1"/>
    </xf>
    <xf numFmtId="4" fontId="38" fillId="0" borderId="0" xfId="0" applyNumberFormat="1" applyFont="1" applyFill="1" applyBorder="1" applyAlignment="1" applyProtection="1">
      <alignment horizontal="center" vertical="center"/>
      <protection locked="0"/>
    </xf>
    <xf numFmtId="0" fontId="6" fillId="0" borderId="0" xfId="0" applyNumberFormat="1" applyFont="1" applyAlignment="1" applyProtection="1">
      <alignment horizontal="center" vertical="center"/>
    </xf>
    <xf numFmtId="0" fontId="6" fillId="0" borderId="0" xfId="0" applyNumberFormat="1" applyFont="1" applyBorder="1" applyAlignment="1" applyProtection="1">
      <alignment horizontal="center" vertical="center"/>
    </xf>
    <xf numFmtId="0" fontId="32" fillId="0" borderId="0" xfId="0" applyFont="1" applyBorder="1" applyAlignment="1" applyProtection="1">
      <alignment horizontal="justify" vertical="top" wrapText="1"/>
    </xf>
    <xf numFmtId="0" fontId="32" fillId="0" borderId="0" xfId="0" applyFont="1" applyBorder="1" applyAlignment="1" applyProtection="1">
      <alignment horizontal="center" vertical="center"/>
    </xf>
    <xf numFmtId="4" fontId="32" fillId="0" borderId="0" xfId="0" applyNumberFormat="1" applyFont="1" applyBorder="1" applyAlignment="1" applyProtection="1">
      <alignment horizontal="center" vertical="center"/>
    </xf>
    <xf numFmtId="4" fontId="32" fillId="0" borderId="0" xfId="0" applyNumberFormat="1" applyFont="1" applyBorder="1" applyAlignment="1" applyProtection="1">
      <alignment horizontal="center" vertical="center" wrapText="1"/>
      <protection locked="0"/>
    </xf>
    <xf numFmtId="0" fontId="32" fillId="0" borderId="0" xfId="0" applyNumberFormat="1" applyFont="1" applyBorder="1" applyProtection="1"/>
    <xf numFmtId="4" fontId="32" fillId="0" borderId="0" xfId="0" applyNumberFormat="1" applyFont="1" applyBorder="1" applyAlignment="1" applyProtection="1">
      <alignment horizontal="center" vertical="center"/>
      <protection locked="0"/>
    </xf>
    <xf numFmtId="0" fontId="33" fillId="0" borderId="0" xfId="0" applyFont="1" applyBorder="1" applyAlignment="1" applyProtection="1">
      <alignment horizontal="justify" vertical="top" wrapText="1"/>
    </xf>
    <xf numFmtId="0" fontId="32" fillId="0" borderId="0" xfId="0" applyFont="1" applyBorder="1" applyAlignment="1" applyProtection="1">
      <alignment horizontal="center" vertical="center" wrapText="1"/>
    </xf>
    <xf numFmtId="4" fontId="33" fillId="0" borderId="0" xfId="0" applyNumberFormat="1" applyFont="1" applyBorder="1" applyAlignment="1" applyProtection="1">
      <alignment horizontal="center" vertical="center" wrapText="1"/>
    </xf>
    <xf numFmtId="0" fontId="32" fillId="0" borderId="0" xfId="0" applyFont="1" applyBorder="1" applyAlignment="1" applyProtection="1"/>
    <xf numFmtId="0" fontId="32" fillId="0" borderId="0" xfId="0" quotePrefix="1" applyFont="1" applyBorder="1" applyAlignment="1" applyProtection="1">
      <alignment horizontal="justify" vertical="top" wrapText="1"/>
    </xf>
    <xf numFmtId="0" fontId="6" fillId="0" borderId="0" xfId="0" applyFont="1" applyBorder="1" applyAlignment="1" applyProtection="1">
      <alignment horizontal="center" vertical="center"/>
    </xf>
    <xf numFmtId="0" fontId="6" fillId="0" borderId="0" xfId="0" applyFont="1" applyFill="1" applyAlignment="1" applyProtection="1">
      <alignment wrapText="1"/>
    </xf>
    <xf numFmtId="0" fontId="22" fillId="0" borderId="0" xfId="0" applyFont="1" applyFill="1" applyAlignment="1" applyProtection="1">
      <alignment wrapText="1"/>
    </xf>
    <xf numFmtId="0" fontId="22" fillId="0" borderId="0" xfId="30" applyFont="1" applyProtection="1"/>
    <xf numFmtId="4" fontId="6" fillId="0" borderId="0" xfId="0" applyNumberFormat="1" applyFont="1" applyFill="1" applyBorder="1" applyAlignment="1" applyProtection="1">
      <alignment horizontal="center" shrinkToFit="1"/>
    </xf>
    <xf numFmtId="0" fontId="6" fillId="0" borderId="0" xfId="0" applyNumberFormat="1" applyFont="1" applyAlignment="1" applyProtection="1">
      <alignment horizontal="center"/>
    </xf>
    <xf numFmtId="4" fontId="6" fillId="0" borderId="0" xfId="0" applyNumberFormat="1" applyFont="1" applyAlignment="1" applyProtection="1">
      <alignment horizontal="center" shrinkToFit="1"/>
    </xf>
    <xf numFmtId="4" fontId="6" fillId="0" borderId="0" xfId="0" applyNumberFormat="1" applyFont="1" applyAlignment="1" applyProtection="1">
      <alignment horizontal="center" shrinkToFit="1"/>
      <protection locked="0"/>
    </xf>
    <xf numFmtId="43" fontId="6" fillId="0" borderId="0" xfId="0" applyNumberFormat="1" applyFont="1" applyAlignment="1" applyProtection="1">
      <alignment horizontal="center" shrinkToFit="1"/>
    </xf>
    <xf numFmtId="0" fontId="6" fillId="0" borderId="0" xfId="0" applyNumberFormat="1" applyFont="1" applyFill="1" applyBorder="1" applyAlignment="1" applyProtection="1">
      <alignment horizontal="justify" vertical="top" wrapText="1"/>
    </xf>
    <xf numFmtId="0" fontId="6" fillId="0" borderId="0" xfId="0" applyNumberFormat="1" applyFont="1" applyFill="1" applyBorder="1" applyAlignment="1" applyProtection="1">
      <alignment horizontal="center"/>
    </xf>
    <xf numFmtId="4" fontId="6" fillId="0" borderId="0" xfId="44" applyNumberFormat="1" applyFont="1" applyFill="1" applyBorder="1" applyAlignment="1" applyProtection="1">
      <alignment horizontal="center" shrinkToFit="1"/>
      <protection locked="0"/>
    </xf>
    <xf numFmtId="43" fontId="6" fillId="0" borderId="0" xfId="44" applyNumberFormat="1" applyFont="1" applyFill="1" applyBorder="1" applyAlignment="1" applyProtection="1">
      <alignment horizontal="center" shrinkToFit="1"/>
    </xf>
    <xf numFmtId="0" fontId="6" fillId="0" borderId="0" xfId="0" quotePrefix="1" applyNumberFormat="1" applyFont="1" applyFill="1" applyAlignment="1" applyProtection="1">
      <alignment horizontal="left" vertical="top" wrapText="1" indent="1"/>
    </xf>
    <xf numFmtId="164" fontId="39" fillId="0" borderId="0" xfId="0" applyNumberFormat="1" applyFont="1" applyFill="1" applyBorder="1" applyAlignment="1" applyProtection="1">
      <alignment horizontal="right" vertical="top"/>
    </xf>
    <xf numFmtId="0" fontId="5" fillId="0" borderId="0" xfId="0" quotePrefix="1" applyNumberFormat="1" applyFont="1" applyFill="1" applyAlignment="1" applyProtection="1">
      <alignment horizontal="left" vertical="top" wrapText="1" indent="1"/>
    </xf>
    <xf numFmtId="0" fontId="32" fillId="0" borderId="0" xfId="0" applyFont="1" applyFill="1" applyBorder="1" applyAlignment="1" applyProtection="1">
      <alignment horizontal="left" vertical="top" wrapText="1" indent="1"/>
    </xf>
    <xf numFmtId="0" fontId="6" fillId="0" borderId="0" xfId="30" applyFont="1" applyAlignment="1" applyProtection="1">
      <alignment vertical="top" wrapText="1"/>
    </xf>
    <xf numFmtId="0" fontId="32" fillId="0" borderId="0" xfId="0" applyFont="1" applyFill="1" applyBorder="1" applyProtection="1"/>
    <xf numFmtId="0" fontId="32" fillId="0" borderId="0" xfId="0" quotePrefix="1" applyNumberFormat="1" applyFont="1" applyBorder="1" applyAlignment="1" applyProtection="1">
      <alignment horizontal="justify" vertical="top" wrapText="1"/>
    </xf>
    <xf numFmtId="4" fontId="6" fillId="0" borderId="0" xfId="0" applyNumberFormat="1" applyFont="1" applyFill="1" applyBorder="1" applyAlignment="1" applyProtection="1">
      <alignment horizontal="center" vertical="center" shrinkToFit="1"/>
      <protection locked="0"/>
    </xf>
    <xf numFmtId="0" fontId="33" fillId="0" borderId="0" xfId="0" quotePrefix="1" applyFont="1" applyFill="1" applyBorder="1" applyAlignment="1" applyProtection="1">
      <alignment horizontal="justify" vertical="top" wrapText="1"/>
    </xf>
    <xf numFmtId="0" fontId="6" fillId="0" borderId="0" xfId="0" applyNumberFormat="1" applyFont="1" applyFill="1" applyAlignment="1" applyProtection="1">
      <alignment horizontal="justify" vertical="top"/>
    </xf>
    <xf numFmtId="0" fontId="21" fillId="0" borderId="0" xfId="0" applyFont="1" applyAlignment="1" applyProtection="1">
      <alignment horizontal="center" vertical="center"/>
    </xf>
    <xf numFmtId="0" fontId="19" fillId="0" borderId="0" xfId="0" applyFont="1" applyBorder="1" applyAlignment="1" applyProtection="1">
      <alignment horizontal="center" vertical="center" wrapText="1"/>
    </xf>
    <xf numFmtId="4" fontId="5" fillId="0" borderId="0" xfId="3" applyNumberFormat="1" applyFont="1" applyAlignment="1" applyProtection="1">
      <alignment horizontal="center" vertical="center" shrinkToFit="1"/>
    </xf>
    <xf numFmtId="4" fontId="6" fillId="2" borderId="0" xfId="3" applyNumberFormat="1" applyFont="1" applyFill="1" applyAlignment="1" applyProtection="1">
      <alignment horizontal="center" vertical="center" shrinkToFit="1"/>
    </xf>
    <xf numFmtId="4" fontId="6" fillId="0" borderId="0" xfId="3" applyNumberFormat="1" applyFont="1" applyFill="1" applyAlignment="1" applyProtection="1">
      <alignment horizontal="center" vertical="center" shrinkToFit="1"/>
    </xf>
    <xf numFmtId="4" fontId="22" fillId="0" borderId="0" xfId="0" applyNumberFormat="1" applyFont="1" applyBorder="1" applyAlignment="1" applyProtection="1">
      <alignment horizontal="center" vertical="center" shrinkToFit="1"/>
    </xf>
    <xf numFmtId="4" fontId="32" fillId="0" borderId="0" xfId="0" applyNumberFormat="1" applyFont="1" applyAlignment="1" applyProtection="1">
      <alignment horizontal="center" vertical="center"/>
    </xf>
    <xf numFmtId="0" fontId="33" fillId="0" borderId="0" xfId="0" applyFont="1" applyBorder="1" applyAlignment="1" applyProtection="1">
      <alignment vertical="top" wrapText="1"/>
    </xf>
    <xf numFmtId="0" fontId="32" fillId="0" borderId="0" xfId="0" applyFont="1" applyFill="1" applyBorder="1" applyAlignment="1" applyProtection="1">
      <alignment vertical="top" wrapText="1"/>
    </xf>
    <xf numFmtId="0" fontId="32" fillId="0" borderId="0" xfId="0" applyFont="1" applyBorder="1" applyAlignment="1" applyProtection="1">
      <alignment vertical="center" wrapText="1"/>
    </xf>
    <xf numFmtId="4" fontId="2" fillId="0" borderId="0" xfId="0" applyNumberFormat="1" applyFont="1" applyBorder="1" applyAlignment="1" applyProtection="1">
      <alignment horizontal="right"/>
    </xf>
    <xf numFmtId="0" fontId="12" fillId="0" borderId="0" xfId="0" applyFont="1" applyBorder="1" applyProtection="1"/>
    <xf numFmtId="0" fontId="32" fillId="0" borderId="0" xfId="0" applyFont="1" applyBorder="1" applyAlignment="1" applyProtection="1">
      <alignment horizontal="center" vertical="top" wrapText="1"/>
    </xf>
    <xf numFmtId="4" fontId="33" fillId="0" borderId="0" xfId="0" applyNumberFormat="1" applyFont="1" applyBorder="1" applyAlignment="1" applyProtection="1">
      <alignment horizontal="right" vertical="center" wrapText="1"/>
    </xf>
    <xf numFmtId="4" fontId="32" fillId="0" borderId="0" xfId="0" applyNumberFormat="1" applyFont="1" applyBorder="1" applyAlignment="1" applyProtection="1">
      <alignment horizontal="right" vertical="center"/>
    </xf>
    <xf numFmtId="0" fontId="6" fillId="0" borderId="0" xfId="0" applyFont="1" applyBorder="1" applyProtection="1"/>
    <xf numFmtId="0" fontId="32" fillId="2" borderId="0" xfId="0" applyFont="1" applyFill="1" applyBorder="1" applyAlignment="1" applyProtection="1">
      <alignment horizontal="center" vertical="top" wrapText="1"/>
    </xf>
    <xf numFmtId="0" fontId="33" fillId="2" borderId="0" xfId="0" applyFont="1" applyFill="1" applyBorder="1" applyAlignment="1" applyProtection="1">
      <alignment wrapText="1"/>
    </xf>
    <xf numFmtId="4" fontId="33" fillId="2" borderId="0" xfId="0" applyNumberFormat="1" applyFont="1" applyFill="1" applyBorder="1" applyAlignment="1" applyProtection="1">
      <alignment horizontal="right" vertical="center" wrapText="1"/>
    </xf>
    <xf numFmtId="0" fontId="32" fillId="0" borderId="0" xfId="0" applyFont="1" applyFill="1" applyBorder="1" applyAlignment="1" applyProtection="1">
      <alignment horizontal="center" vertical="top" wrapText="1"/>
    </xf>
    <xf numFmtId="0" fontId="33" fillId="0" borderId="0" xfId="0" applyFont="1" applyFill="1" applyBorder="1" applyAlignment="1" applyProtection="1">
      <alignment wrapText="1"/>
    </xf>
    <xf numFmtId="4" fontId="33" fillId="0" borderId="0" xfId="0" applyNumberFormat="1" applyFont="1" applyFill="1" applyBorder="1" applyAlignment="1" applyProtection="1">
      <alignment horizontal="right" vertical="center" wrapText="1"/>
    </xf>
    <xf numFmtId="4" fontId="33" fillId="0" borderId="0" xfId="0" applyNumberFormat="1" applyFont="1" applyFill="1" applyBorder="1" applyAlignment="1" applyProtection="1">
      <alignment horizontal="right" vertical="center"/>
    </xf>
    <xf numFmtId="0" fontId="33" fillId="0" borderId="0" xfId="0" applyFont="1" applyFill="1" applyBorder="1" applyAlignment="1" applyProtection="1">
      <alignment vertical="top" wrapText="1"/>
    </xf>
    <xf numFmtId="0" fontId="32" fillId="0" borderId="0" xfId="0" applyFont="1" applyFill="1" applyBorder="1" applyAlignment="1" applyProtection="1">
      <alignment vertical="center" wrapText="1"/>
    </xf>
    <xf numFmtId="0" fontId="6" fillId="0" borderId="0" xfId="0" applyFont="1" applyBorder="1" applyAlignment="1" applyProtection="1">
      <alignment horizontal="center" vertical="top"/>
    </xf>
    <xf numFmtId="0" fontId="33" fillId="2" borderId="0" xfId="0" applyFont="1" applyFill="1" applyBorder="1" applyAlignment="1" applyProtection="1">
      <alignment wrapText="1"/>
    </xf>
    <xf numFmtId="0" fontId="32" fillId="2" borderId="0" xfId="0" applyFont="1" applyFill="1" applyBorder="1" applyAlignment="1" applyProtection="1">
      <alignment wrapText="1"/>
    </xf>
    <xf numFmtId="0" fontId="32" fillId="0" borderId="0" xfId="0" applyFont="1" applyFill="1" applyBorder="1" applyAlignment="1" applyProtection="1">
      <protection locked="0"/>
    </xf>
    <xf numFmtId="0" fontId="32" fillId="0" borderId="0" xfId="0" applyFont="1" applyBorder="1" applyAlignment="1" applyProtection="1">
      <protection locked="0"/>
    </xf>
    <xf numFmtId="0" fontId="6" fillId="0" borderId="0" xfId="0" applyFont="1" applyFill="1" applyProtection="1">
      <protection locked="0"/>
    </xf>
    <xf numFmtId="4" fontId="33" fillId="2" borderId="0" xfId="0" applyNumberFormat="1" applyFont="1" applyFill="1" applyBorder="1" applyAlignment="1" applyProtection="1">
      <alignment horizontal="right" vertical="center" wrapText="1"/>
      <protection locked="0"/>
    </xf>
    <xf numFmtId="4" fontId="33" fillId="0" borderId="0" xfId="0" applyNumberFormat="1" applyFont="1" applyFill="1" applyBorder="1" applyAlignment="1" applyProtection="1">
      <alignment horizontal="right" vertical="center" wrapText="1"/>
      <protection locked="0"/>
    </xf>
    <xf numFmtId="0" fontId="6" fillId="0" borderId="0" xfId="0" applyFont="1" applyBorder="1" applyProtection="1">
      <protection locked="0"/>
    </xf>
  </cellXfs>
  <cellStyles count="55">
    <cellStyle name="Comma 2" xfId="1"/>
    <cellStyle name="Comma 2 2" xfId="44"/>
    <cellStyle name="Comma 3" xfId="2"/>
    <cellStyle name="Comma 4" xfId="46"/>
    <cellStyle name="Comma 5" xfId="50"/>
    <cellStyle name="Comma 6" xfId="54"/>
    <cellStyle name="Currency" xfId="3" builtinId="4"/>
    <cellStyle name="Currency 2" xfId="53"/>
    <cellStyle name="Default_Uvuceni" xfId="47"/>
    <cellStyle name="Excel Built-in Normal" xfId="4"/>
    <cellStyle name="Normal" xfId="0" builtinId="0"/>
    <cellStyle name="Normal 10" xfId="5"/>
    <cellStyle name="Normal 10 2" xfId="48"/>
    <cellStyle name="Normal 11" xfId="6"/>
    <cellStyle name="Normal 11 2" xfId="7"/>
    <cellStyle name="Normal 12" xfId="8"/>
    <cellStyle name="Normal 13" xfId="9"/>
    <cellStyle name="Normal 14" xfId="10"/>
    <cellStyle name="Normal 15" xfId="11"/>
    <cellStyle name="Normal 16" xfId="12"/>
    <cellStyle name="Normal 17" xfId="13"/>
    <cellStyle name="Normal 18" xfId="14"/>
    <cellStyle name="Normal 19" xfId="15"/>
    <cellStyle name="Normal 2" xfId="16"/>
    <cellStyle name="Normal 2 2" xfId="39"/>
    <cellStyle name="Normal 20" xfId="17"/>
    <cellStyle name="Normal 21" xfId="18"/>
    <cellStyle name="Normal 22" xfId="19"/>
    <cellStyle name="Normal 23" xfId="20"/>
    <cellStyle name="Normal 24" xfId="21"/>
    <cellStyle name="Normal 25" xfId="22"/>
    <cellStyle name="Normal 26" xfId="23"/>
    <cellStyle name="Normal 27" xfId="24"/>
    <cellStyle name="Normal 28" xfId="25"/>
    <cellStyle name="Normal 29" xfId="26"/>
    <cellStyle name="Normal 3" xfId="27"/>
    <cellStyle name="Normal 3 2" xfId="43"/>
    <cellStyle name="Normal 30" xfId="28"/>
    <cellStyle name="Normal 31" xfId="29"/>
    <cellStyle name="Normal 4" xfId="30"/>
    <cellStyle name="Normal 4 2 2" xfId="31"/>
    <cellStyle name="Normal 5" xfId="32"/>
    <cellStyle name="Normal 6" xfId="33"/>
    <cellStyle name="Normal 7" xfId="34"/>
    <cellStyle name="Normal 8" xfId="35"/>
    <cellStyle name="Normal 9" xfId="36"/>
    <cellStyle name="Normalno 2" xfId="37"/>
    <cellStyle name="Normalno 3" xfId="42"/>
    <cellStyle name="Normalno 4" xfId="41"/>
    <cellStyle name="Obično 2" xfId="38"/>
    <cellStyle name="Obično 2 2" xfId="49"/>
    <cellStyle name="Obično_List1" xfId="51"/>
    <cellStyle name="Style 1" xfId="52"/>
    <cellStyle name="Zarez 2" xfId="40"/>
    <cellStyle name="Zarez 3" xfId="45"/>
  </cellStyles>
  <dxfs count="0"/>
  <tableStyles count="0" defaultTableStyle="TableStyleMedium2" defaultPivotStyle="PivotStyleLight16"/>
  <colors>
    <mruColors>
      <color rgb="FF969696"/>
      <color rgb="FFEAEAEA"/>
      <color rgb="FFC0C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tabSelected="1" view="pageBreakPreview" zoomScaleNormal="100" zoomScaleSheetLayoutView="100" workbookViewId="0">
      <selection activeCell="C11" sqref="C11"/>
    </sheetView>
  </sheetViews>
  <sheetFormatPr defaultColWidth="9.140625" defaultRowHeight="12.75" x14ac:dyDescent="0.2"/>
  <cols>
    <col min="1" max="16384" width="9.140625" style="44"/>
  </cols>
  <sheetData>
    <row r="1" spans="1:9" ht="23.25" x14ac:dyDescent="0.2">
      <c r="A1" s="41"/>
      <c r="B1" s="45"/>
      <c r="C1" s="42"/>
    </row>
    <row r="2" spans="1:9" ht="23.25" x14ac:dyDescent="0.2">
      <c r="A2" s="41"/>
      <c r="B2" s="45"/>
      <c r="C2" s="42"/>
      <c r="D2" s="46"/>
      <c r="E2" s="46"/>
      <c r="F2" s="46"/>
    </row>
    <row r="3" spans="1:9" s="9" customFormat="1" ht="18.75" x14ac:dyDescent="0.3">
      <c r="A3" s="5" t="s">
        <v>23</v>
      </c>
      <c r="B3" s="5"/>
      <c r="C3" s="5"/>
      <c r="D3" s="6"/>
      <c r="E3" s="7"/>
      <c r="F3" s="8"/>
    </row>
    <row r="4" spans="1:9" s="146" customFormat="1" ht="18.75" x14ac:dyDescent="0.25">
      <c r="A4" s="10" t="s">
        <v>498</v>
      </c>
      <c r="B4" s="145"/>
      <c r="C4" s="145"/>
      <c r="D4" s="145"/>
      <c r="E4" s="145"/>
      <c r="F4" s="145"/>
      <c r="G4" s="145"/>
      <c r="H4" s="145"/>
      <c r="I4" s="145"/>
    </row>
    <row r="5" spans="1:9" s="146" customFormat="1" ht="18.75" x14ac:dyDescent="0.25">
      <c r="A5" s="10" t="s">
        <v>499</v>
      </c>
      <c r="B5" s="145"/>
      <c r="C5" s="145"/>
      <c r="D5" s="145"/>
      <c r="E5" s="145"/>
      <c r="F5" s="145"/>
      <c r="G5" s="145"/>
      <c r="H5" s="145"/>
      <c r="I5" s="145"/>
    </row>
    <row r="6" spans="1:9" s="9" customFormat="1" ht="18.75" x14ac:dyDescent="0.25">
      <c r="A6" s="10" t="s">
        <v>500</v>
      </c>
      <c r="B6" s="11"/>
      <c r="C6" s="11"/>
      <c r="D6" s="11"/>
      <c r="E6" s="11"/>
      <c r="F6" s="11"/>
      <c r="G6" s="11"/>
      <c r="H6" s="11"/>
      <c r="I6" s="11"/>
    </row>
    <row r="7" spans="1:9" s="9" customFormat="1" ht="18.75" x14ac:dyDescent="0.25">
      <c r="A7" s="10"/>
      <c r="B7" s="11"/>
      <c r="C7" s="11"/>
      <c r="D7" s="11"/>
      <c r="E7" s="11"/>
      <c r="F7" s="11"/>
      <c r="G7" s="11"/>
      <c r="H7" s="11"/>
      <c r="I7" s="11"/>
    </row>
    <row r="8" spans="1:9" s="9" customFormat="1" ht="18.75" x14ac:dyDescent="0.25">
      <c r="A8" s="11"/>
      <c r="B8" s="11"/>
      <c r="C8" s="11"/>
      <c r="D8" s="11"/>
      <c r="E8" s="11"/>
      <c r="F8" s="11"/>
      <c r="G8" s="11"/>
      <c r="H8" s="11"/>
      <c r="I8" s="11"/>
    </row>
    <row r="9" spans="1:9" s="9" customFormat="1" ht="18.75" x14ac:dyDescent="0.25">
      <c r="A9" s="12"/>
      <c r="B9" s="10"/>
      <c r="C9" s="8"/>
    </row>
    <row r="10" spans="1:9" s="9" customFormat="1" ht="18.75" x14ac:dyDescent="0.3">
      <c r="A10" s="5" t="s">
        <v>24</v>
      </c>
      <c r="B10" s="5"/>
      <c r="C10" s="5"/>
      <c r="D10" s="6"/>
      <c r="E10" s="7"/>
      <c r="F10" s="8"/>
    </row>
    <row r="11" spans="1:9" s="9" customFormat="1" ht="18.75" x14ac:dyDescent="0.25">
      <c r="A11" s="10" t="s">
        <v>502</v>
      </c>
      <c r="B11" s="11"/>
      <c r="C11" s="11"/>
      <c r="D11" s="11"/>
      <c r="E11" s="11"/>
      <c r="F11" s="11"/>
      <c r="G11" s="11"/>
      <c r="H11" s="11"/>
      <c r="I11" s="11"/>
    </row>
    <row r="12" spans="1:9" s="9" customFormat="1" ht="18.75" x14ac:dyDescent="0.25">
      <c r="A12" s="10" t="s">
        <v>501</v>
      </c>
      <c r="B12" s="11"/>
      <c r="C12" s="11"/>
      <c r="D12" s="11"/>
      <c r="E12" s="11"/>
      <c r="F12" s="11"/>
      <c r="G12" s="11"/>
      <c r="H12" s="11"/>
      <c r="I12" s="11"/>
    </row>
    <row r="13" spans="1:9" ht="23.25" x14ac:dyDescent="0.2">
      <c r="A13" s="10"/>
      <c r="B13" s="45"/>
      <c r="C13" s="42"/>
      <c r="D13" s="42"/>
      <c r="E13" s="42"/>
      <c r="F13" s="42"/>
    </row>
    <row r="14" spans="1:9" ht="23.25" x14ac:dyDescent="0.2">
      <c r="A14" s="41"/>
      <c r="B14" s="45"/>
      <c r="C14" s="42"/>
      <c r="D14" s="45"/>
      <c r="E14" s="43"/>
      <c r="F14" s="42"/>
    </row>
    <row r="17" spans="1:10" s="13" customFormat="1" ht="23.25" x14ac:dyDescent="0.35">
      <c r="A17" s="267" t="s">
        <v>6</v>
      </c>
      <c r="B17" s="267"/>
      <c r="C17" s="267"/>
      <c r="D17" s="267"/>
      <c r="E17" s="267"/>
      <c r="F17" s="267"/>
      <c r="G17" s="267"/>
      <c r="H17" s="267"/>
      <c r="I17" s="267"/>
      <c r="J17" s="267"/>
    </row>
    <row r="18" spans="1:10" s="9" customFormat="1" ht="18.75" x14ac:dyDescent="0.25">
      <c r="A18" s="12"/>
      <c r="B18" s="10"/>
      <c r="C18" s="8"/>
      <c r="D18" s="8"/>
      <c r="E18" s="8"/>
      <c r="F18" s="8"/>
    </row>
    <row r="19" spans="1:10" s="9" customFormat="1" ht="18.75" x14ac:dyDescent="0.25">
      <c r="A19" s="12"/>
      <c r="B19" s="10"/>
      <c r="C19" s="8"/>
      <c r="D19" s="8"/>
      <c r="E19" s="8"/>
      <c r="F19" s="8"/>
    </row>
    <row r="20" spans="1:10" s="9" customFormat="1" ht="18.75" x14ac:dyDescent="0.25">
      <c r="A20" s="12"/>
      <c r="B20" s="10"/>
      <c r="C20" s="8"/>
      <c r="D20" s="14"/>
      <c r="E20" s="7"/>
      <c r="F20" s="8"/>
    </row>
    <row r="21" spans="1:10" s="9" customFormat="1" ht="18.75" x14ac:dyDescent="0.25">
      <c r="A21" s="268" t="s">
        <v>503</v>
      </c>
      <c r="B21" s="268"/>
      <c r="C21" s="268"/>
      <c r="D21" s="268"/>
      <c r="E21" s="268"/>
      <c r="F21" s="268"/>
      <c r="G21" s="268"/>
      <c r="H21" s="268"/>
      <c r="I21" s="268"/>
      <c r="J21" s="268"/>
    </row>
    <row r="23" spans="1:10" s="21" customFormat="1" ht="18.75" x14ac:dyDescent="0.3">
      <c r="D23" s="6"/>
    </row>
  </sheetData>
  <sheetProtection password="EB7A" sheet="1" objects="1" scenarios="1" selectLockedCells="1"/>
  <mergeCells count="2">
    <mergeCell ref="A17:J17"/>
    <mergeCell ref="A21:J21"/>
  </mergeCells>
  <pageMargins left="0.70866141732283472" right="0.70866141732283472" top="0.74803149606299213" bottom="0.74803149606299213" header="0.31496062992125984" footer="0.31496062992125984"/>
  <pageSetup paperSize="9" scale="97" fitToHeight="0" orientation="portrait" r:id="rId1"/>
  <headerFooter differentFirst="1" scaleWithDoc="0">
    <oddFooter xml:space="preserve">&amp;R&amp;"Calibri,Regular"&amp;P-1/&amp;N-1  </oddFooter>
    <firstFooter>&amp;RZAGREB, prosinac 2021.</first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1"/>
  <sheetViews>
    <sheetView view="pageBreakPreview" zoomScaleNormal="85" zoomScaleSheetLayoutView="100" workbookViewId="0">
      <pane ySplit="8" topLeftCell="A9" activePane="bottomLeft" state="frozen"/>
      <selection sqref="A1:XFD1048576"/>
      <selection pane="bottomLeft" activeCell="E11" sqref="E11"/>
    </sheetView>
  </sheetViews>
  <sheetFormatPr defaultColWidth="9.140625" defaultRowHeight="15.75" x14ac:dyDescent="0.25"/>
  <cols>
    <col min="1" max="1" width="5.7109375" style="56" customWidth="1"/>
    <col min="2" max="2" width="55.7109375" style="29" customWidth="1"/>
    <col min="3" max="3" width="8.7109375" style="106" customWidth="1"/>
    <col min="4" max="5" width="11.7109375" style="107" customWidth="1"/>
    <col min="6" max="6" width="17.7109375" style="91" customWidth="1"/>
    <col min="7" max="16384" width="9.140625" style="1"/>
  </cols>
  <sheetData>
    <row r="1" spans="1:8" x14ac:dyDescent="0.25">
      <c r="A1" s="125" t="str">
        <f>'A_GRAĐ-OBRT'!A1</f>
        <v>GRAĐEVINA: DOM ZDRAVLJA - GRAĐEVINA B, k.č.br. 2688, k.o. 310140, GLINA</v>
      </c>
      <c r="C1" s="129"/>
      <c r="D1" s="129"/>
      <c r="E1" s="129"/>
      <c r="F1" s="129"/>
    </row>
    <row r="2" spans="1:8" x14ac:dyDescent="0.25">
      <c r="A2" s="125" t="str">
        <f>'A_GRAĐ-OBRT'!A2</f>
        <v>PROJEKT: ADAPTACIJA  DOMA ZDRAVLJA - GRAĐEVINA B</v>
      </c>
      <c r="C2" s="129"/>
      <c r="D2" s="129"/>
      <c r="E2" s="129"/>
      <c r="F2" s="129"/>
    </row>
    <row r="3" spans="1:8" x14ac:dyDescent="0.25">
      <c r="A3" s="125" t="s">
        <v>142</v>
      </c>
      <c r="C3" s="129"/>
      <c r="D3" s="129"/>
      <c r="E3" s="129"/>
      <c r="F3" s="129"/>
    </row>
    <row r="4" spans="1:8" x14ac:dyDescent="0.25">
      <c r="C4" s="98"/>
      <c r="D4" s="99"/>
      <c r="E4" s="99"/>
      <c r="F4" s="84"/>
    </row>
    <row r="5" spans="1:8" s="2" customFormat="1" ht="31.5" x14ac:dyDescent="0.2">
      <c r="A5" s="81" t="s">
        <v>1</v>
      </c>
      <c r="B5" s="151" t="s">
        <v>5</v>
      </c>
      <c r="C5" s="59" t="s">
        <v>2</v>
      </c>
      <c r="D5" s="40" t="s">
        <v>3</v>
      </c>
      <c r="E5" s="80" t="s">
        <v>4</v>
      </c>
      <c r="F5" s="54" t="s">
        <v>9</v>
      </c>
    </row>
    <row r="6" spans="1:8" s="2" customFormat="1" x14ac:dyDescent="0.2">
      <c r="A6" s="56"/>
      <c r="B6" s="30"/>
      <c r="C6" s="100"/>
      <c r="D6" s="101"/>
      <c r="E6" s="269"/>
      <c r="F6" s="85"/>
    </row>
    <row r="7" spans="1:8" x14ac:dyDescent="0.25">
      <c r="A7" s="57" t="s">
        <v>686</v>
      </c>
      <c r="B7" s="31" t="s">
        <v>141</v>
      </c>
      <c r="C7" s="102"/>
      <c r="D7" s="103"/>
      <c r="E7" s="270"/>
      <c r="F7" s="86"/>
    </row>
    <row r="8" spans="1:8" s="15" customFormat="1" x14ac:dyDescent="0.25">
      <c r="A8" s="58"/>
      <c r="B8" s="28"/>
      <c r="C8" s="104"/>
      <c r="D8" s="105"/>
      <c r="E8" s="271"/>
      <c r="F8" s="87"/>
    </row>
    <row r="9" spans="1:8" x14ac:dyDescent="0.25">
      <c r="A9" s="57" t="str">
        <f>TEXT($A$7,)&amp;"1."</f>
        <v>D.1.</v>
      </c>
      <c r="B9" s="31" t="s">
        <v>101</v>
      </c>
      <c r="C9" s="102"/>
      <c r="D9" s="103"/>
      <c r="E9" s="103"/>
      <c r="F9" s="88"/>
    </row>
    <row r="10" spans="1:8" s="15" customFormat="1" x14ac:dyDescent="0.25">
      <c r="A10" s="58"/>
      <c r="B10" s="28"/>
      <c r="C10" s="104"/>
      <c r="D10" s="105"/>
      <c r="E10" s="105"/>
      <c r="F10" s="89"/>
    </row>
    <row r="11" spans="1:8" s="15" customFormat="1" ht="78.75" x14ac:dyDescent="0.25">
      <c r="A11" s="58">
        <v>1</v>
      </c>
      <c r="B11" s="83" t="s">
        <v>663</v>
      </c>
      <c r="C11" s="113" t="s">
        <v>196</v>
      </c>
      <c r="D11" s="112">
        <v>1</v>
      </c>
      <c r="E11" s="116"/>
      <c r="F11" s="92">
        <f>D11*E11</f>
        <v>0</v>
      </c>
      <c r="H11" s="246"/>
    </row>
    <row r="12" spans="1:8" s="15" customFormat="1" x14ac:dyDescent="0.25">
      <c r="A12" s="58"/>
      <c r="B12" s="34"/>
      <c r="C12" s="113"/>
      <c r="D12" s="112"/>
      <c r="E12" s="116"/>
      <c r="F12" s="92"/>
      <c r="H12" s="245"/>
    </row>
    <row r="13" spans="1:8" s="15" customFormat="1" ht="63" x14ac:dyDescent="0.25">
      <c r="A13" s="58">
        <f>A11+1</f>
        <v>2</v>
      </c>
      <c r="B13" s="83" t="s">
        <v>541</v>
      </c>
      <c r="C13" s="113" t="s">
        <v>190</v>
      </c>
      <c r="D13" s="112">
        <f>D15+D17</f>
        <v>94</v>
      </c>
      <c r="E13" s="116"/>
      <c r="F13" s="92">
        <f>D13*E13</f>
        <v>0</v>
      </c>
    </row>
    <row r="14" spans="1:8" s="15" customFormat="1" x14ac:dyDescent="0.25">
      <c r="A14" s="58"/>
      <c r="B14" s="83"/>
      <c r="C14" s="113"/>
      <c r="D14" s="112"/>
      <c r="E14" s="116"/>
      <c r="F14" s="92"/>
    </row>
    <row r="15" spans="1:8" s="15" customFormat="1" ht="63" x14ac:dyDescent="0.25">
      <c r="A15" s="58">
        <f>A13+1</f>
        <v>3</v>
      </c>
      <c r="B15" s="83" t="s">
        <v>702</v>
      </c>
      <c r="C15" s="113" t="s">
        <v>190</v>
      </c>
      <c r="D15" s="112">
        <v>34</v>
      </c>
      <c r="E15" s="116"/>
      <c r="F15" s="92">
        <f>D15*E15</f>
        <v>0</v>
      </c>
    </row>
    <row r="16" spans="1:8" s="15" customFormat="1" x14ac:dyDescent="0.25">
      <c r="A16" s="58"/>
      <c r="B16" s="83"/>
      <c r="C16" s="113"/>
      <c r="D16" s="112"/>
      <c r="E16" s="116"/>
      <c r="F16" s="92"/>
    </row>
    <row r="17" spans="1:6" s="15" customFormat="1" ht="63" x14ac:dyDescent="0.25">
      <c r="A17" s="58">
        <f>A15+1</f>
        <v>4</v>
      </c>
      <c r="B17" s="83" t="s">
        <v>542</v>
      </c>
      <c r="C17" s="113" t="s">
        <v>190</v>
      </c>
      <c r="D17" s="112">
        <v>60</v>
      </c>
      <c r="E17" s="116"/>
      <c r="F17" s="92">
        <f>D17*E17</f>
        <v>0</v>
      </c>
    </row>
    <row r="18" spans="1:6" s="15" customFormat="1" x14ac:dyDescent="0.25">
      <c r="A18" s="58"/>
      <c r="B18" s="83"/>
      <c r="C18" s="113"/>
      <c r="D18" s="112"/>
      <c r="E18" s="116"/>
      <c r="F18" s="92"/>
    </row>
    <row r="19" spans="1:6" s="15" customFormat="1" ht="63" x14ac:dyDescent="0.25">
      <c r="A19" s="58">
        <f>A17+1</f>
        <v>5</v>
      </c>
      <c r="B19" s="83" t="s">
        <v>543</v>
      </c>
      <c r="C19" s="113" t="s">
        <v>190</v>
      </c>
      <c r="D19" s="112">
        <v>1</v>
      </c>
      <c r="E19" s="116"/>
      <c r="F19" s="92">
        <f>D19*E19</f>
        <v>0</v>
      </c>
    </row>
    <row r="20" spans="1:6" s="15" customFormat="1" x14ac:dyDescent="0.25">
      <c r="A20" s="58"/>
      <c r="B20" s="83"/>
      <c r="C20" s="113"/>
      <c r="D20" s="112"/>
      <c r="E20" s="116"/>
      <c r="F20" s="92"/>
    </row>
    <row r="21" spans="1:6" x14ac:dyDescent="0.25">
      <c r="A21" s="57"/>
      <c r="B21" s="31" t="str">
        <f>"UKUPNO - "&amp;TEXT(A9,) &amp;" " &amp;TEXT(B9,)&amp;" (kn):"</f>
        <v>UKUPNO - D.1. RADOVI DEMONTAŽE (kn):</v>
      </c>
      <c r="C21" s="102"/>
      <c r="D21" s="103"/>
      <c r="E21" s="118"/>
      <c r="F21" s="90">
        <f>SUM(F10:F20)</f>
        <v>0</v>
      </c>
    </row>
    <row r="22" spans="1:6" s="15" customFormat="1" x14ac:dyDescent="0.25">
      <c r="A22" s="58"/>
      <c r="B22" s="28"/>
      <c r="C22" s="104"/>
      <c r="D22" s="105"/>
      <c r="E22" s="143"/>
      <c r="F22" s="89"/>
    </row>
    <row r="23" spans="1:6" x14ac:dyDescent="0.25">
      <c r="B23" s="30"/>
      <c r="C23" s="100"/>
      <c r="D23" s="101"/>
      <c r="E23" s="115"/>
      <c r="F23" s="90"/>
    </row>
    <row r="24" spans="1:6" x14ac:dyDescent="0.25">
      <c r="A24" s="57" t="str">
        <f>TEXT($A$7,)&amp;"2."</f>
        <v>D.2.</v>
      </c>
      <c r="B24" s="31" t="s">
        <v>143</v>
      </c>
      <c r="C24" s="108"/>
      <c r="D24" s="109"/>
      <c r="E24" s="118"/>
      <c r="F24" s="88"/>
    </row>
    <row r="25" spans="1:6" s="15" customFormat="1" x14ac:dyDescent="0.25">
      <c r="A25" s="58"/>
      <c r="B25" s="28"/>
      <c r="C25" s="113"/>
      <c r="D25" s="112"/>
      <c r="E25" s="143"/>
      <c r="F25" s="89"/>
    </row>
    <row r="26" spans="1:6" s="15" customFormat="1" ht="47.25" x14ac:dyDescent="0.25">
      <c r="A26" s="58">
        <v>1</v>
      </c>
      <c r="B26" s="83" t="s">
        <v>680</v>
      </c>
      <c r="C26" s="113" t="s">
        <v>190</v>
      </c>
      <c r="D26" s="112">
        <v>1</v>
      </c>
      <c r="E26" s="116"/>
      <c r="F26" s="92">
        <f>D26*E26</f>
        <v>0</v>
      </c>
    </row>
    <row r="27" spans="1:6" s="15" customFormat="1" x14ac:dyDescent="0.25">
      <c r="A27" s="58"/>
      <c r="B27" s="83"/>
      <c r="C27" s="113"/>
      <c r="D27" s="112"/>
      <c r="E27" s="116"/>
      <c r="F27" s="92"/>
    </row>
    <row r="28" spans="1:6" s="15" customFormat="1" ht="47.25" x14ac:dyDescent="0.25">
      <c r="A28" s="58">
        <f>A26+1</f>
        <v>2</v>
      </c>
      <c r="B28" s="83" t="s">
        <v>681</v>
      </c>
      <c r="C28" s="113" t="s">
        <v>190</v>
      </c>
      <c r="D28" s="112">
        <v>2</v>
      </c>
      <c r="E28" s="116"/>
      <c r="F28" s="92">
        <f>D28*E28</f>
        <v>0</v>
      </c>
    </row>
    <row r="29" spans="1:6" s="15" customFormat="1" x14ac:dyDescent="0.25">
      <c r="A29" s="58"/>
      <c r="B29" s="83"/>
      <c r="C29" s="113"/>
      <c r="D29" s="112"/>
      <c r="E29" s="116"/>
      <c r="F29" s="92"/>
    </row>
    <row r="30" spans="1:6" s="15" customFormat="1" ht="31.5" x14ac:dyDescent="0.25">
      <c r="A30" s="58">
        <f>A28+1</f>
        <v>3</v>
      </c>
      <c r="B30" s="83" t="s">
        <v>545</v>
      </c>
      <c r="C30" s="113"/>
      <c r="D30" s="112"/>
      <c r="E30" s="116"/>
      <c r="F30" s="92"/>
    </row>
    <row r="31" spans="1:6" s="15" customFormat="1" ht="18" x14ac:dyDescent="0.25">
      <c r="A31" s="58" t="s">
        <v>201</v>
      </c>
      <c r="B31" s="83" t="s">
        <v>548</v>
      </c>
      <c r="C31" s="113" t="s">
        <v>189</v>
      </c>
      <c r="D31" s="112">
        <v>50</v>
      </c>
      <c r="E31" s="116"/>
      <c r="F31" s="92">
        <f t="shared" ref="F31:F32" si="0">D31*E31</f>
        <v>0</v>
      </c>
    </row>
    <row r="32" spans="1:6" s="15" customFormat="1" x14ac:dyDescent="0.25">
      <c r="A32" s="58" t="s">
        <v>202</v>
      </c>
      <c r="B32" s="83" t="s">
        <v>544</v>
      </c>
      <c r="C32" s="113" t="s">
        <v>189</v>
      </c>
      <c r="D32" s="112">
        <f>D31</f>
        <v>50</v>
      </c>
      <c r="E32" s="116"/>
      <c r="F32" s="92">
        <f t="shared" si="0"/>
        <v>0</v>
      </c>
    </row>
    <row r="33" spans="1:6" s="15" customFormat="1" x14ac:dyDescent="0.25">
      <c r="A33" s="58"/>
      <c r="B33" s="83"/>
      <c r="C33" s="113"/>
      <c r="D33" s="112"/>
      <c r="E33" s="116"/>
      <c r="F33" s="92"/>
    </row>
    <row r="34" spans="1:6" s="15" customFormat="1" ht="31.5" x14ac:dyDescent="0.25">
      <c r="A34" s="58">
        <f>A30+1</f>
        <v>4</v>
      </c>
      <c r="B34" s="83" t="s">
        <v>547</v>
      </c>
      <c r="C34" s="113"/>
      <c r="D34" s="112"/>
      <c r="E34" s="116"/>
      <c r="F34" s="92"/>
    </row>
    <row r="35" spans="1:6" s="15" customFormat="1" ht="18" x14ac:dyDescent="0.25">
      <c r="A35" s="58" t="s">
        <v>201</v>
      </c>
      <c r="B35" s="83" t="s">
        <v>549</v>
      </c>
      <c r="C35" s="113" t="s">
        <v>189</v>
      </c>
      <c r="D35" s="112">
        <v>300</v>
      </c>
      <c r="E35" s="116"/>
      <c r="F35" s="92">
        <f t="shared" ref="F35:F36" si="1">D35*E35</f>
        <v>0</v>
      </c>
    </row>
    <row r="36" spans="1:6" s="15" customFormat="1" x14ac:dyDescent="0.25">
      <c r="A36" s="58" t="s">
        <v>202</v>
      </c>
      <c r="B36" s="83" t="s">
        <v>546</v>
      </c>
      <c r="C36" s="113" t="s">
        <v>189</v>
      </c>
      <c r="D36" s="112">
        <f>D35</f>
        <v>300</v>
      </c>
      <c r="E36" s="116"/>
      <c r="F36" s="92">
        <f t="shared" si="1"/>
        <v>0</v>
      </c>
    </row>
    <row r="37" spans="1:6" x14ac:dyDescent="0.25">
      <c r="B37" s="32"/>
      <c r="E37" s="114"/>
    </row>
    <row r="38" spans="1:6" ht="31.5" x14ac:dyDescent="0.25">
      <c r="A38" s="57"/>
      <c r="B38" s="31" t="str">
        <f>"UKUPNO - "&amp;TEXT(A24,) &amp;" " &amp;TEXT(B24,)&amp;" (kn):"</f>
        <v>UKUPNO - D.2. RAZVODNI UREĐAJI I NAPOJNI VODOVI (kn):</v>
      </c>
      <c r="C38" s="102"/>
      <c r="D38" s="103"/>
      <c r="E38" s="118"/>
      <c r="F38" s="90">
        <f>SUM(F25:F37)</f>
        <v>0</v>
      </c>
    </row>
    <row r="39" spans="1:6" x14ac:dyDescent="0.25">
      <c r="B39" s="30"/>
      <c r="C39" s="100"/>
      <c r="D39" s="101"/>
      <c r="E39" s="115"/>
      <c r="F39" s="90"/>
    </row>
    <row r="40" spans="1:6" x14ac:dyDescent="0.25">
      <c r="B40" s="30"/>
      <c r="C40" s="100"/>
      <c r="D40" s="101"/>
      <c r="E40" s="115"/>
      <c r="F40" s="90"/>
    </row>
    <row r="41" spans="1:6" x14ac:dyDescent="0.25">
      <c r="A41" s="57" t="str">
        <f>TEXT($A$7,)&amp;"3."</f>
        <v>D.3.</v>
      </c>
      <c r="B41" s="31" t="s">
        <v>144</v>
      </c>
      <c r="C41" s="102"/>
      <c r="D41" s="103"/>
      <c r="E41" s="118"/>
      <c r="F41" s="88"/>
    </row>
    <row r="42" spans="1:6" s="15" customFormat="1" x14ac:dyDescent="0.25">
      <c r="A42" s="58"/>
      <c r="B42" s="28"/>
      <c r="C42" s="104"/>
      <c r="D42" s="105"/>
      <c r="E42" s="143"/>
      <c r="F42" s="89"/>
    </row>
    <row r="43" spans="1:6" s="15" customFormat="1" x14ac:dyDescent="0.25">
      <c r="A43" s="58">
        <v>1</v>
      </c>
      <c r="B43" s="83" t="s">
        <v>550</v>
      </c>
      <c r="C43" s="113" t="s">
        <v>190</v>
      </c>
      <c r="D43" s="112">
        <v>13</v>
      </c>
      <c r="E43" s="116"/>
      <c r="F43" s="92">
        <f>D43*E43</f>
        <v>0</v>
      </c>
    </row>
    <row r="44" spans="1:6" s="15" customFormat="1" x14ac:dyDescent="0.25">
      <c r="A44" s="58"/>
      <c r="B44" s="83"/>
      <c r="C44" s="113"/>
      <c r="D44" s="112"/>
      <c r="E44" s="116"/>
      <c r="F44" s="92"/>
    </row>
    <row r="45" spans="1:6" s="15" customFormat="1" ht="33.75" x14ac:dyDescent="0.25">
      <c r="A45" s="58">
        <f>A43+1</f>
        <v>2</v>
      </c>
      <c r="B45" s="83" t="s">
        <v>552</v>
      </c>
      <c r="C45" s="113" t="s">
        <v>189</v>
      </c>
      <c r="D45" s="112">
        <v>150</v>
      </c>
      <c r="E45" s="116"/>
      <c r="F45" s="92">
        <f>D45*E45</f>
        <v>0</v>
      </c>
    </row>
    <row r="46" spans="1:6" s="15" customFormat="1" x14ac:dyDescent="0.25">
      <c r="A46" s="58"/>
      <c r="B46" s="83"/>
      <c r="C46" s="113"/>
      <c r="D46" s="112"/>
      <c r="E46" s="116"/>
      <c r="F46" s="92"/>
    </row>
    <row r="47" spans="1:6" s="15" customFormat="1" x14ac:dyDescent="0.25">
      <c r="A47" s="58">
        <f>A45+1</f>
        <v>3</v>
      </c>
      <c r="B47" s="83" t="s">
        <v>551</v>
      </c>
      <c r="C47" s="113" t="s">
        <v>190</v>
      </c>
      <c r="D47" s="112">
        <f>D43</f>
        <v>13</v>
      </c>
      <c r="E47" s="116"/>
      <c r="F47" s="92">
        <f>D47*E47</f>
        <v>0</v>
      </c>
    </row>
    <row r="48" spans="1:6" s="15" customFormat="1" x14ac:dyDescent="0.25">
      <c r="A48" s="58"/>
      <c r="B48" s="83"/>
      <c r="C48" s="113"/>
      <c r="D48" s="112"/>
      <c r="E48" s="116"/>
      <c r="F48" s="92"/>
    </row>
    <row r="49" spans="1:6" x14ac:dyDescent="0.25">
      <c r="A49" s="57"/>
      <c r="B49" s="31" t="str">
        <f>"UKUPNO - "&amp;TEXT(A41,) &amp;" " &amp;TEXT(B41,)&amp;" (kn):"</f>
        <v>UKUPNO - D.3. IZJEDNAČENJE POTENCIJALA (kn):</v>
      </c>
      <c r="C49" s="102"/>
      <c r="D49" s="103"/>
      <c r="E49" s="118"/>
      <c r="F49" s="90">
        <f>SUM(F42:F48)</f>
        <v>0</v>
      </c>
    </row>
    <row r="50" spans="1:6" s="15" customFormat="1" x14ac:dyDescent="0.25">
      <c r="A50" s="58"/>
      <c r="B50" s="28"/>
      <c r="C50" s="104"/>
      <c r="D50" s="105"/>
      <c r="E50" s="143"/>
      <c r="F50" s="89"/>
    </row>
    <row r="51" spans="1:6" x14ac:dyDescent="0.25">
      <c r="B51" s="30"/>
      <c r="C51" s="100"/>
      <c r="D51" s="101"/>
      <c r="E51" s="115"/>
      <c r="F51" s="90"/>
    </row>
    <row r="52" spans="1:6" x14ac:dyDescent="0.25">
      <c r="A52" s="57" t="str">
        <f>TEXT($A$7,)&amp;"4."</f>
        <v>D.4.</v>
      </c>
      <c r="B52" s="31" t="s">
        <v>145</v>
      </c>
      <c r="C52" s="102"/>
      <c r="D52" s="103"/>
      <c r="E52" s="118"/>
      <c r="F52" s="88"/>
    </row>
    <row r="53" spans="1:6" x14ac:dyDescent="0.25">
      <c r="B53" s="30"/>
      <c r="C53" s="100"/>
      <c r="D53" s="101"/>
      <c r="E53" s="115"/>
      <c r="F53" s="90"/>
    </row>
    <row r="54" spans="1:6" s="15" customFormat="1" ht="78.75" x14ac:dyDescent="0.25">
      <c r="A54" s="58">
        <v>1</v>
      </c>
      <c r="B54" s="83" t="s">
        <v>678</v>
      </c>
      <c r="C54" s="113" t="s">
        <v>190</v>
      </c>
      <c r="D54" s="112">
        <v>7</v>
      </c>
      <c r="E54" s="116"/>
      <c r="F54" s="92">
        <f>D54*E54</f>
        <v>0</v>
      </c>
    </row>
    <row r="55" spans="1:6" s="15" customFormat="1" x14ac:dyDescent="0.25">
      <c r="A55" s="58"/>
      <c r="B55" s="83"/>
      <c r="C55" s="113"/>
      <c r="D55" s="112"/>
      <c r="E55" s="116"/>
      <c r="F55" s="92"/>
    </row>
    <row r="56" spans="1:6" s="15" customFormat="1" ht="94.5" x14ac:dyDescent="0.25">
      <c r="A56" s="58">
        <f>A54+1</f>
        <v>2</v>
      </c>
      <c r="B56" s="83" t="s">
        <v>679</v>
      </c>
      <c r="C56" s="113" t="s">
        <v>190</v>
      </c>
      <c r="D56" s="112">
        <v>6</v>
      </c>
      <c r="E56" s="116"/>
      <c r="F56" s="92">
        <f>D56*E56</f>
        <v>0</v>
      </c>
    </row>
    <row r="57" spans="1:6" s="137" customFormat="1" x14ac:dyDescent="0.25">
      <c r="A57" s="141"/>
      <c r="B57" s="142"/>
      <c r="C57" s="136"/>
      <c r="D57" s="140"/>
      <c r="E57" s="131"/>
      <c r="F57" s="140"/>
    </row>
    <row r="58" spans="1:6" x14ac:dyDescent="0.25">
      <c r="A58" s="57"/>
      <c r="B58" s="38" t="str">
        <f>"UKUPNO - "&amp;TEXT(A52,) &amp;" " &amp;TEXT(B52,)&amp;" (kn):"</f>
        <v>UKUPNO - D.4. INSTALACIJA PRIKLJUČNICA I EMP-A (kn):</v>
      </c>
      <c r="C58" s="102"/>
      <c r="D58" s="103"/>
      <c r="E58" s="118"/>
      <c r="F58" s="90">
        <f>SUM(F53:F57)</f>
        <v>0</v>
      </c>
    </row>
    <row r="59" spans="1:6" s="15" customFormat="1" x14ac:dyDescent="0.25">
      <c r="A59" s="58"/>
      <c r="B59" s="28"/>
      <c r="C59" s="104"/>
      <c r="D59" s="105"/>
      <c r="E59" s="143"/>
      <c r="F59" s="89"/>
    </row>
    <row r="60" spans="1:6" x14ac:dyDescent="0.25">
      <c r="B60" s="30"/>
      <c r="C60" s="100"/>
      <c r="D60" s="101"/>
      <c r="E60" s="115"/>
      <c r="F60" s="90"/>
    </row>
    <row r="61" spans="1:6" x14ac:dyDescent="0.25">
      <c r="A61" s="57" t="str">
        <f>TEXT($A$7,)&amp;"5."</f>
        <v>D.5.</v>
      </c>
      <c r="B61" s="31" t="s">
        <v>146</v>
      </c>
      <c r="C61" s="102"/>
      <c r="D61" s="103"/>
      <c r="E61" s="118"/>
      <c r="F61" s="88"/>
    </row>
    <row r="62" spans="1:6" x14ac:dyDescent="0.25">
      <c r="B62" s="30"/>
      <c r="C62" s="100"/>
      <c r="D62" s="101"/>
      <c r="E62" s="115"/>
      <c r="F62" s="90"/>
    </row>
    <row r="63" spans="1:6" s="15" customFormat="1" ht="78.75" x14ac:dyDescent="0.25">
      <c r="A63" s="58">
        <v>1</v>
      </c>
      <c r="B63" s="83" t="s">
        <v>556</v>
      </c>
      <c r="C63" s="113" t="s">
        <v>190</v>
      </c>
      <c r="D63" s="112">
        <v>15</v>
      </c>
      <c r="E63" s="116"/>
      <c r="F63" s="92">
        <f>D63*E63</f>
        <v>0</v>
      </c>
    </row>
    <row r="64" spans="1:6" s="15" customFormat="1" x14ac:dyDescent="0.25">
      <c r="A64" s="58"/>
      <c r="B64" s="83"/>
      <c r="C64" s="113"/>
      <c r="D64" s="112"/>
      <c r="E64" s="116"/>
      <c r="F64" s="92"/>
    </row>
    <row r="65" spans="1:6" s="15" customFormat="1" ht="189" x14ac:dyDescent="0.25">
      <c r="A65" s="58">
        <f>A63+1</f>
        <v>2</v>
      </c>
      <c r="B65" s="83" t="s">
        <v>589</v>
      </c>
      <c r="C65" s="113"/>
      <c r="D65" s="112"/>
      <c r="E65" s="116"/>
      <c r="F65" s="92"/>
    </row>
    <row r="66" spans="1:6" s="15" customFormat="1" ht="126" x14ac:dyDescent="0.25">
      <c r="A66" s="58"/>
      <c r="B66" s="83" t="s">
        <v>677</v>
      </c>
      <c r="C66" s="113" t="s">
        <v>190</v>
      </c>
      <c r="D66" s="112">
        <v>26</v>
      </c>
      <c r="E66" s="116"/>
      <c r="F66" s="92">
        <f>D66*E66</f>
        <v>0</v>
      </c>
    </row>
    <row r="67" spans="1:6" s="15" customFormat="1" x14ac:dyDescent="0.25">
      <c r="A67" s="58"/>
      <c r="B67" s="83"/>
      <c r="C67" s="113"/>
      <c r="D67" s="112"/>
      <c r="E67" s="116"/>
      <c r="F67" s="92"/>
    </row>
    <row r="68" spans="1:6" s="15" customFormat="1" ht="157.5" x14ac:dyDescent="0.25">
      <c r="A68" s="58">
        <f>A65+1</f>
        <v>3</v>
      </c>
      <c r="B68" s="83" t="s">
        <v>590</v>
      </c>
      <c r="C68" s="113"/>
      <c r="D68" s="112"/>
      <c r="E68" s="116"/>
      <c r="F68" s="92"/>
    </row>
    <row r="69" spans="1:6" s="15" customFormat="1" ht="94.5" x14ac:dyDescent="0.25">
      <c r="A69" s="58"/>
      <c r="B69" s="83" t="s">
        <v>675</v>
      </c>
      <c r="C69" s="113" t="s">
        <v>190</v>
      </c>
      <c r="D69" s="112">
        <v>13</v>
      </c>
      <c r="E69" s="116"/>
      <c r="F69" s="92">
        <f>D69*E69</f>
        <v>0</v>
      </c>
    </row>
    <row r="70" spans="1:6" s="15" customFormat="1" x14ac:dyDescent="0.25">
      <c r="A70" s="58"/>
      <c r="B70" s="83"/>
      <c r="C70" s="113"/>
      <c r="D70" s="112"/>
      <c r="E70" s="116"/>
      <c r="F70" s="92"/>
    </row>
    <row r="71" spans="1:6" s="15" customFormat="1" ht="157.5" x14ac:dyDescent="0.25">
      <c r="A71" s="58">
        <f>A68+1</f>
        <v>4</v>
      </c>
      <c r="B71" s="83" t="s">
        <v>591</v>
      </c>
      <c r="E71" s="297"/>
    </row>
    <row r="72" spans="1:6" s="15" customFormat="1" ht="141.75" x14ac:dyDescent="0.25">
      <c r="A72" s="58"/>
      <c r="B72" s="83" t="s">
        <v>676</v>
      </c>
      <c r="C72" s="113" t="s">
        <v>190</v>
      </c>
      <c r="D72" s="112">
        <v>4</v>
      </c>
      <c r="E72" s="116"/>
      <c r="F72" s="92">
        <f>D72*E72</f>
        <v>0</v>
      </c>
    </row>
    <row r="73" spans="1:6" s="15" customFormat="1" x14ac:dyDescent="0.25">
      <c r="A73" s="58"/>
      <c r="B73" s="83"/>
      <c r="C73" s="113"/>
      <c r="D73" s="112"/>
      <c r="E73" s="116"/>
      <c r="F73" s="92"/>
    </row>
    <row r="74" spans="1:6" s="15" customFormat="1" ht="78.75" x14ac:dyDescent="0.25">
      <c r="A74" s="58">
        <f>A71</f>
        <v>4</v>
      </c>
      <c r="B74" s="83" t="s">
        <v>553</v>
      </c>
      <c r="C74" s="113" t="s">
        <v>190</v>
      </c>
      <c r="D74" s="112">
        <v>15</v>
      </c>
      <c r="E74" s="116"/>
      <c r="F74" s="92">
        <f>D74*E74</f>
        <v>0</v>
      </c>
    </row>
    <row r="75" spans="1:6" s="15" customFormat="1" x14ac:dyDescent="0.25">
      <c r="A75" s="58"/>
      <c r="B75" s="83"/>
      <c r="C75" s="113"/>
      <c r="D75" s="112"/>
      <c r="E75" s="116"/>
      <c r="F75" s="92"/>
    </row>
    <row r="76" spans="1:6" s="15" customFormat="1" ht="78.75" x14ac:dyDescent="0.25">
      <c r="A76" s="58">
        <f>A74+1</f>
        <v>5</v>
      </c>
      <c r="B76" s="83" t="s">
        <v>554</v>
      </c>
      <c r="C76" s="113" t="s">
        <v>190</v>
      </c>
      <c r="D76" s="112">
        <v>4</v>
      </c>
      <c r="E76" s="116"/>
      <c r="F76" s="92">
        <f>D76*E76</f>
        <v>0</v>
      </c>
    </row>
    <row r="77" spans="1:6" s="15" customFormat="1" x14ac:dyDescent="0.25">
      <c r="A77" s="58"/>
      <c r="B77" s="83"/>
      <c r="C77" s="113"/>
      <c r="D77" s="112"/>
      <c r="E77" s="116"/>
      <c r="F77" s="92"/>
    </row>
    <row r="78" spans="1:6" s="15" customFormat="1" x14ac:dyDescent="0.25">
      <c r="A78" s="58">
        <f>A76+1</f>
        <v>6</v>
      </c>
      <c r="B78" s="83" t="s">
        <v>555</v>
      </c>
      <c r="C78" s="113" t="s">
        <v>190</v>
      </c>
      <c r="D78" s="112">
        <v>20</v>
      </c>
      <c r="E78" s="116"/>
      <c r="F78" s="92">
        <f>D78*E78</f>
        <v>0</v>
      </c>
    </row>
    <row r="79" spans="1:6" x14ac:dyDescent="0.25">
      <c r="A79" s="126"/>
      <c r="B79" s="82"/>
      <c r="C79" s="110"/>
      <c r="D79" s="111"/>
      <c r="E79" s="144"/>
      <c r="F79" s="93"/>
    </row>
    <row r="80" spans="1:6" x14ac:dyDescent="0.25">
      <c r="A80" s="57"/>
      <c r="B80" s="38" t="str">
        <f>"UKUPNO - "&amp;TEXT(A61,) &amp;" " &amp;TEXT(B61,)&amp;" (kn):"</f>
        <v>UKUPNO - D.5. INSTALACIJA ELEKTRIČNE RASVJETE (kn):</v>
      </c>
      <c r="C80" s="102"/>
      <c r="D80" s="103"/>
      <c r="E80" s="117"/>
      <c r="F80" s="90">
        <f>SUM(F62:F79)</f>
        <v>0</v>
      </c>
    </row>
    <row r="81" spans="1:6" s="15" customFormat="1" x14ac:dyDescent="0.25">
      <c r="A81" s="58"/>
      <c r="B81" s="28"/>
      <c r="C81" s="104"/>
      <c r="D81" s="105"/>
      <c r="E81" s="116"/>
      <c r="F81" s="89"/>
    </row>
    <row r="82" spans="1:6" x14ac:dyDescent="0.25">
      <c r="B82" s="30"/>
      <c r="C82" s="100"/>
      <c r="E82" s="114"/>
      <c r="F82" s="90"/>
    </row>
    <row r="83" spans="1:6" x14ac:dyDescent="0.25">
      <c r="A83" s="57" t="str">
        <f>TEXT($A$7,)&amp;"6."</f>
        <v>D.6.</v>
      </c>
      <c r="B83" s="31" t="s">
        <v>147</v>
      </c>
      <c r="C83" s="102"/>
      <c r="D83" s="103"/>
      <c r="E83" s="117"/>
      <c r="F83" s="88"/>
    </row>
    <row r="84" spans="1:6" x14ac:dyDescent="0.25">
      <c r="B84" s="30"/>
      <c r="E84" s="114"/>
      <c r="F84" s="90"/>
    </row>
    <row r="85" spans="1:6" s="15" customFormat="1" x14ac:dyDescent="0.25">
      <c r="A85" s="58">
        <v>1</v>
      </c>
      <c r="B85" s="83" t="s">
        <v>557</v>
      </c>
      <c r="C85" s="113"/>
      <c r="D85" s="112"/>
      <c r="E85" s="116"/>
      <c r="F85" s="92"/>
    </row>
    <row r="86" spans="1:6" s="15" customFormat="1" x14ac:dyDescent="0.25">
      <c r="A86" s="58" t="s">
        <v>201</v>
      </c>
      <c r="B86" s="83" t="s">
        <v>558</v>
      </c>
      <c r="C86" s="113" t="s">
        <v>190</v>
      </c>
      <c r="D86" s="112">
        <v>1</v>
      </c>
      <c r="E86" s="116"/>
      <c r="F86" s="92">
        <f>D86*E86</f>
        <v>0</v>
      </c>
    </row>
    <row r="87" spans="1:6" s="15" customFormat="1" ht="31.5" x14ac:dyDescent="0.25">
      <c r="A87" s="58" t="s">
        <v>202</v>
      </c>
      <c r="B87" s="83" t="s">
        <v>559</v>
      </c>
      <c r="C87" s="113" t="s">
        <v>190</v>
      </c>
      <c r="D87" s="112">
        <v>1</v>
      </c>
      <c r="E87" s="116"/>
      <c r="F87" s="92">
        <f t="shared" ref="F87:F93" si="2">D87*E87</f>
        <v>0</v>
      </c>
    </row>
    <row r="88" spans="1:6" s="15" customFormat="1" x14ac:dyDescent="0.25">
      <c r="A88" s="58" t="s">
        <v>203</v>
      </c>
      <c r="B88" s="83" t="s">
        <v>560</v>
      </c>
      <c r="C88" s="113" t="s">
        <v>190</v>
      </c>
      <c r="D88" s="112">
        <v>1</v>
      </c>
      <c r="E88" s="116"/>
      <c r="F88" s="92">
        <f t="shared" si="2"/>
        <v>0</v>
      </c>
    </row>
    <row r="89" spans="1:6" s="15" customFormat="1" x14ac:dyDescent="0.25">
      <c r="A89" s="58" t="s">
        <v>204</v>
      </c>
      <c r="B89" s="83" t="s">
        <v>561</v>
      </c>
      <c r="C89" s="113" t="s">
        <v>190</v>
      </c>
      <c r="D89" s="112">
        <v>1</v>
      </c>
      <c r="E89" s="116"/>
      <c r="F89" s="92">
        <f t="shared" si="2"/>
        <v>0</v>
      </c>
    </row>
    <row r="90" spans="1:6" s="15" customFormat="1" ht="31.5" x14ac:dyDescent="0.25">
      <c r="A90" s="58" t="s">
        <v>306</v>
      </c>
      <c r="B90" s="83" t="s">
        <v>562</v>
      </c>
      <c r="C90" s="113" t="s">
        <v>190</v>
      </c>
      <c r="D90" s="112">
        <v>1</v>
      </c>
      <c r="E90" s="116"/>
      <c r="F90" s="92">
        <f t="shared" si="2"/>
        <v>0</v>
      </c>
    </row>
    <row r="91" spans="1:6" s="15" customFormat="1" x14ac:dyDescent="0.25">
      <c r="A91" s="58" t="s">
        <v>307</v>
      </c>
      <c r="B91" s="83" t="s">
        <v>563</v>
      </c>
      <c r="C91" s="113" t="s">
        <v>190</v>
      </c>
      <c r="D91" s="112">
        <v>1</v>
      </c>
      <c r="E91" s="116"/>
      <c r="F91" s="92">
        <f t="shared" si="2"/>
        <v>0</v>
      </c>
    </row>
    <row r="92" spans="1:6" s="15" customFormat="1" x14ac:dyDescent="0.25">
      <c r="A92" s="58" t="s">
        <v>308</v>
      </c>
      <c r="B92" s="83" t="s">
        <v>564</v>
      </c>
      <c r="C92" s="113" t="s">
        <v>190</v>
      </c>
      <c r="D92" s="112">
        <v>1</v>
      </c>
      <c r="E92" s="116"/>
      <c r="F92" s="92">
        <f t="shared" si="2"/>
        <v>0</v>
      </c>
    </row>
    <row r="93" spans="1:6" s="15" customFormat="1" ht="31.5" x14ac:dyDescent="0.25">
      <c r="A93" s="58" t="s">
        <v>309</v>
      </c>
      <c r="B93" s="83" t="s">
        <v>565</v>
      </c>
      <c r="C93" s="113" t="s">
        <v>190</v>
      </c>
      <c r="D93" s="112">
        <v>1</v>
      </c>
      <c r="E93" s="116"/>
      <c r="F93" s="92">
        <f t="shared" si="2"/>
        <v>0</v>
      </c>
    </row>
    <row r="94" spans="1:6" s="4" customFormat="1" x14ac:dyDescent="0.25">
      <c r="A94" s="56"/>
      <c r="B94" s="29"/>
      <c r="C94" s="106"/>
      <c r="D94" s="107"/>
      <c r="E94" s="114"/>
      <c r="F94" s="91"/>
    </row>
    <row r="95" spans="1:6" x14ac:dyDescent="0.25">
      <c r="A95" s="57"/>
      <c r="B95" s="31" t="str">
        <f>"UKUPNO - "&amp;TEXT(A83,) &amp;" " &amp;TEXT(B83,)&amp;" (kn):"</f>
        <v>UKUPNO - D.6. ISPITIVANJE I IZDAVANJE ATESTA (kn):</v>
      </c>
      <c r="C95" s="102"/>
      <c r="D95" s="103"/>
      <c r="E95" s="118"/>
      <c r="F95" s="90">
        <f>SUM(F84:F94)</f>
        <v>0</v>
      </c>
    </row>
    <row r="96" spans="1:6" x14ac:dyDescent="0.25">
      <c r="B96" s="30"/>
      <c r="D96" s="101"/>
      <c r="E96" s="115"/>
      <c r="F96" s="90"/>
    </row>
    <row r="97" spans="1:6" x14ac:dyDescent="0.25">
      <c r="B97" s="30"/>
      <c r="E97" s="115"/>
    </row>
    <row r="98" spans="1:6" x14ac:dyDescent="0.25">
      <c r="A98" s="57" t="str">
        <f>TEXT($A$7,)&amp;"7."</f>
        <v>D.7.</v>
      </c>
      <c r="B98" s="31" t="s">
        <v>148</v>
      </c>
      <c r="C98" s="102"/>
      <c r="D98" s="103"/>
      <c r="E98" s="117"/>
      <c r="F98" s="88"/>
    </row>
    <row r="99" spans="1:6" x14ac:dyDescent="0.25">
      <c r="B99" s="30"/>
      <c r="E99" s="114"/>
      <c r="F99" s="90"/>
    </row>
    <row r="100" spans="1:6" s="15" customFormat="1" ht="47.25" x14ac:dyDescent="0.25">
      <c r="A100" s="58">
        <v>1</v>
      </c>
      <c r="B100" s="83" t="s">
        <v>682</v>
      </c>
      <c r="C100" s="113" t="s">
        <v>190</v>
      </c>
      <c r="D100" s="112">
        <v>1</v>
      </c>
      <c r="E100" s="116"/>
      <c r="F100" s="92">
        <f t="shared" ref="F100" si="3">D100*E100</f>
        <v>0</v>
      </c>
    </row>
    <row r="101" spans="1:6" s="15" customFormat="1" x14ac:dyDescent="0.25">
      <c r="A101" s="58"/>
      <c r="B101" s="83"/>
      <c r="C101" s="113"/>
      <c r="D101" s="112"/>
      <c r="E101" s="116"/>
      <c r="F101" s="92"/>
    </row>
    <row r="102" spans="1:6" s="15" customFormat="1" x14ac:dyDescent="0.25">
      <c r="A102" s="58">
        <f>A100+1</f>
        <v>2</v>
      </c>
      <c r="B102" s="83" t="s">
        <v>684</v>
      </c>
      <c r="C102" s="113" t="s">
        <v>189</v>
      </c>
      <c r="D102" s="112">
        <v>150</v>
      </c>
      <c r="E102" s="116"/>
      <c r="F102" s="92">
        <f t="shared" ref="F102" si="4">D102*E102</f>
        <v>0</v>
      </c>
    </row>
    <row r="103" spans="1:6" s="15" customFormat="1" x14ac:dyDescent="0.25">
      <c r="A103" s="58"/>
      <c r="B103" s="83" t="s">
        <v>683</v>
      </c>
      <c r="C103" s="113"/>
      <c r="D103" s="112"/>
      <c r="E103" s="116"/>
      <c r="F103" s="92"/>
    </row>
    <row r="104" spans="1:6" s="15" customFormat="1" ht="31.5" x14ac:dyDescent="0.25">
      <c r="A104" s="58">
        <f>A102+1</f>
        <v>3</v>
      </c>
      <c r="B104" s="83" t="s">
        <v>566</v>
      </c>
      <c r="C104" s="113"/>
      <c r="D104" s="112"/>
      <c r="E104" s="116"/>
      <c r="F104" s="92"/>
    </row>
    <row r="105" spans="1:6" s="15" customFormat="1" x14ac:dyDescent="0.25">
      <c r="A105" s="58"/>
      <c r="B105" s="83" t="s">
        <v>567</v>
      </c>
      <c r="C105" s="113" t="s">
        <v>189</v>
      </c>
      <c r="D105" s="112">
        <v>150</v>
      </c>
      <c r="E105" s="116"/>
      <c r="F105" s="92">
        <f t="shared" ref="F105" si="5">D105*E105</f>
        <v>0</v>
      </c>
    </row>
    <row r="106" spans="1:6" s="15" customFormat="1" x14ac:dyDescent="0.25">
      <c r="A106" s="58"/>
      <c r="B106" s="83"/>
      <c r="C106" s="113"/>
      <c r="D106" s="112"/>
      <c r="E106" s="116"/>
      <c r="F106" s="92"/>
    </row>
    <row r="107" spans="1:6" s="15" customFormat="1" ht="47.25" x14ac:dyDescent="0.25">
      <c r="A107" s="58">
        <f>A104+1</f>
        <v>4</v>
      </c>
      <c r="B107" s="83" t="s">
        <v>568</v>
      </c>
      <c r="C107" s="113" t="s">
        <v>190</v>
      </c>
      <c r="D107" s="112">
        <v>4</v>
      </c>
      <c r="E107" s="116"/>
      <c r="F107" s="92">
        <f t="shared" ref="F107" si="6">D107*E107</f>
        <v>0</v>
      </c>
    </row>
    <row r="108" spans="1:6" s="15" customFormat="1" x14ac:dyDescent="0.25">
      <c r="A108" s="58"/>
      <c r="B108" s="83"/>
      <c r="C108" s="113"/>
      <c r="D108" s="112"/>
      <c r="E108" s="116"/>
      <c r="F108" s="92"/>
    </row>
    <row r="109" spans="1:6" ht="31.5" x14ac:dyDescent="0.25">
      <c r="A109" s="57"/>
      <c r="B109" s="31" t="str">
        <f>"UKUPNO - "&amp;TEXT(A98,) &amp;" " &amp;TEXT(B98,)&amp;" (kn):"</f>
        <v>UKUPNO - D.7. INSTALACIJA RAČUNALNE I TELEFONSKE MREŽE (kn):</v>
      </c>
      <c r="C109" s="102"/>
      <c r="D109" s="103"/>
      <c r="E109" s="118"/>
      <c r="F109" s="90">
        <f>SUM(F99:F108)</f>
        <v>0</v>
      </c>
    </row>
    <row r="110" spans="1:6" x14ac:dyDescent="0.25">
      <c r="B110" s="30"/>
      <c r="D110" s="101"/>
      <c r="E110" s="115"/>
      <c r="F110" s="90"/>
    </row>
    <row r="111" spans="1:6" x14ac:dyDescent="0.25">
      <c r="B111" s="30"/>
      <c r="E111" s="115"/>
    </row>
    <row r="112" spans="1:6" ht="31.5" x14ac:dyDescent="0.25">
      <c r="A112" s="57" t="str">
        <f>TEXT($A$7,)&amp;"8."</f>
        <v>D.8.</v>
      </c>
      <c r="B112" s="31" t="s">
        <v>150</v>
      </c>
      <c r="C112" s="102"/>
      <c r="D112" s="103"/>
      <c r="E112" s="117"/>
      <c r="F112" s="88"/>
    </row>
    <row r="113" spans="1:6" x14ac:dyDescent="0.25">
      <c r="B113" s="30"/>
      <c r="E113" s="114"/>
      <c r="F113" s="90"/>
    </row>
    <row r="114" spans="1:6" s="15" customFormat="1" ht="63" x14ac:dyDescent="0.25">
      <c r="A114" s="58">
        <v>1</v>
      </c>
      <c r="B114" s="83" t="s">
        <v>577</v>
      </c>
      <c r="C114" s="113" t="s">
        <v>189</v>
      </c>
      <c r="D114" s="112">
        <v>125</v>
      </c>
      <c r="E114" s="116"/>
      <c r="F114" s="92">
        <f>D114*E114</f>
        <v>0</v>
      </c>
    </row>
    <row r="115" spans="1:6" s="15" customFormat="1" x14ac:dyDescent="0.25">
      <c r="A115" s="58"/>
      <c r="B115" s="83"/>
      <c r="C115" s="113"/>
      <c r="D115" s="112"/>
      <c r="E115" s="116"/>
      <c r="F115" s="92"/>
    </row>
    <row r="116" spans="1:6" s="15" customFormat="1" ht="31.5" x14ac:dyDescent="0.25">
      <c r="A116" s="58">
        <f>A114+1</f>
        <v>2</v>
      </c>
      <c r="B116" s="83" t="s">
        <v>569</v>
      </c>
      <c r="C116" s="113" t="s">
        <v>190</v>
      </c>
      <c r="D116" s="112">
        <v>200</v>
      </c>
      <c r="E116" s="116"/>
      <c r="F116" s="92">
        <f>D116*E116</f>
        <v>0</v>
      </c>
    </row>
    <row r="117" spans="1:6" s="15" customFormat="1" x14ac:dyDescent="0.25">
      <c r="A117" s="58"/>
      <c r="B117" s="83"/>
      <c r="C117" s="113"/>
      <c r="D117" s="112"/>
      <c r="E117" s="116"/>
      <c r="F117" s="92"/>
    </row>
    <row r="118" spans="1:6" s="15" customFormat="1" ht="47.25" x14ac:dyDescent="0.25">
      <c r="A118" s="58">
        <f>A116+1</f>
        <v>3</v>
      </c>
      <c r="B118" s="83" t="s">
        <v>578</v>
      </c>
      <c r="C118" s="113" t="s">
        <v>190</v>
      </c>
      <c r="D118" s="112">
        <v>50</v>
      </c>
      <c r="E118" s="116"/>
      <c r="F118" s="92">
        <f>D118*E118</f>
        <v>0</v>
      </c>
    </row>
    <row r="119" spans="1:6" s="15" customFormat="1" x14ac:dyDescent="0.25">
      <c r="A119" s="58"/>
      <c r="B119" s="83"/>
      <c r="C119" s="113"/>
      <c r="D119" s="112"/>
      <c r="E119" s="116"/>
      <c r="F119" s="92"/>
    </row>
    <row r="120" spans="1:6" s="15" customFormat="1" ht="31.5" x14ac:dyDescent="0.25">
      <c r="A120" s="58">
        <f>A116+1</f>
        <v>3</v>
      </c>
      <c r="B120" s="83" t="s">
        <v>570</v>
      </c>
      <c r="C120" s="113" t="s">
        <v>190</v>
      </c>
      <c r="D120" s="112">
        <v>25</v>
      </c>
      <c r="E120" s="116"/>
      <c r="F120" s="92">
        <f>D120*E120</f>
        <v>0</v>
      </c>
    </row>
    <row r="121" spans="1:6" s="15" customFormat="1" x14ac:dyDescent="0.25">
      <c r="A121" s="58"/>
      <c r="B121" s="83"/>
      <c r="C121" s="113"/>
      <c r="D121" s="112"/>
      <c r="E121" s="116"/>
      <c r="F121" s="92"/>
    </row>
    <row r="122" spans="1:6" s="15" customFormat="1" ht="78.75" x14ac:dyDescent="0.25">
      <c r="A122" s="58">
        <f>A120+1</f>
        <v>4</v>
      </c>
      <c r="B122" s="83" t="s">
        <v>579</v>
      </c>
      <c r="C122" s="113" t="s">
        <v>190</v>
      </c>
      <c r="D122" s="112">
        <v>5</v>
      </c>
      <c r="E122" s="116"/>
      <c r="F122" s="92">
        <f>D122*E122</f>
        <v>0</v>
      </c>
    </row>
    <row r="123" spans="1:6" s="15" customFormat="1" x14ac:dyDescent="0.25">
      <c r="A123" s="58"/>
      <c r="B123" s="83"/>
      <c r="C123" s="113"/>
      <c r="D123" s="112"/>
      <c r="E123" s="116"/>
      <c r="F123" s="92"/>
    </row>
    <row r="124" spans="1:6" s="15" customFormat="1" ht="47.25" x14ac:dyDescent="0.25">
      <c r="A124" s="58">
        <f>A122+1</f>
        <v>5</v>
      </c>
      <c r="B124" s="83" t="s">
        <v>571</v>
      </c>
      <c r="C124" s="113" t="s">
        <v>190</v>
      </c>
      <c r="D124" s="112">
        <v>8</v>
      </c>
      <c r="E124" s="116"/>
      <c r="F124" s="92">
        <f>D124*E124</f>
        <v>0</v>
      </c>
    </row>
    <row r="125" spans="1:6" s="15" customFormat="1" x14ac:dyDescent="0.25">
      <c r="A125" s="58"/>
      <c r="B125" s="83"/>
      <c r="C125" s="113"/>
      <c r="D125" s="112"/>
      <c r="E125" s="116"/>
      <c r="F125" s="92"/>
    </row>
    <row r="126" spans="1:6" s="15" customFormat="1" ht="47.25" x14ac:dyDescent="0.25">
      <c r="A126" s="58">
        <f>A124+1</f>
        <v>6</v>
      </c>
      <c r="B126" s="83" t="s">
        <v>572</v>
      </c>
      <c r="C126" s="113" t="s">
        <v>190</v>
      </c>
      <c r="D126" s="112">
        <v>4</v>
      </c>
      <c r="E126" s="116"/>
      <c r="F126" s="92">
        <f>D126*E126</f>
        <v>0</v>
      </c>
    </row>
    <row r="127" spans="1:6" s="15" customFormat="1" x14ac:dyDescent="0.25">
      <c r="A127" s="58"/>
      <c r="B127" s="83"/>
      <c r="C127" s="113"/>
      <c r="D127" s="112"/>
      <c r="E127" s="116"/>
      <c r="F127" s="92"/>
    </row>
    <row r="128" spans="1:6" s="15" customFormat="1" ht="31.5" x14ac:dyDescent="0.25">
      <c r="A128" s="58">
        <f>A126+1</f>
        <v>7</v>
      </c>
      <c r="B128" s="83" t="s">
        <v>573</v>
      </c>
      <c r="C128" s="113" t="s">
        <v>190</v>
      </c>
      <c r="D128" s="112">
        <v>5</v>
      </c>
      <c r="E128" s="116"/>
      <c r="F128" s="92">
        <f>D128*E128</f>
        <v>0</v>
      </c>
    </row>
    <row r="129" spans="1:6" s="15" customFormat="1" x14ac:dyDescent="0.25">
      <c r="A129" s="58"/>
      <c r="B129" s="83"/>
      <c r="C129" s="113"/>
      <c r="D129" s="112"/>
      <c r="E129" s="116"/>
      <c r="F129" s="92"/>
    </row>
    <row r="130" spans="1:6" s="15" customFormat="1" x14ac:dyDescent="0.25">
      <c r="A130" s="58">
        <f>A128+1</f>
        <v>8</v>
      </c>
      <c r="B130" s="83" t="s">
        <v>574</v>
      </c>
      <c r="C130" s="113" t="s">
        <v>190</v>
      </c>
      <c r="D130" s="112">
        <v>5</v>
      </c>
      <c r="E130" s="116"/>
      <c r="F130" s="92">
        <f>D130*E130</f>
        <v>0</v>
      </c>
    </row>
    <row r="131" spans="1:6" s="15" customFormat="1" x14ac:dyDescent="0.25">
      <c r="A131" s="58"/>
      <c r="B131" s="83"/>
      <c r="C131" s="113"/>
      <c r="D131" s="112"/>
      <c r="E131" s="116"/>
      <c r="F131" s="92"/>
    </row>
    <row r="132" spans="1:6" s="15" customFormat="1" ht="47.25" x14ac:dyDescent="0.25">
      <c r="A132" s="58">
        <f>A130+1</f>
        <v>9</v>
      </c>
      <c r="B132" s="83" t="s">
        <v>575</v>
      </c>
      <c r="C132" s="113" t="s">
        <v>196</v>
      </c>
      <c r="D132" s="112">
        <v>1</v>
      </c>
      <c r="E132" s="116"/>
      <c r="F132" s="92">
        <f>D132*E132</f>
        <v>0</v>
      </c>
    </row>
    <row r="133" spans="1:6" s="15" customFormat="1" x14ac:dyDescent="0.25">
      <c r="A133" s="58"/>
      <c r="B133" s="83"/>
      <c r="C133" s="113"/>
      <c r="D133" s="112"/>
      <c r="E133" s="116"/>
      <c r="F133" s="92"/>
    </row>
    <row r="134" spans="1:6" s="15" customFormat="1" ht="47.25" x14ac:dyDescent="0.25">
      <c r="A134" s="58">
        <f>A132+1</f>
        <v>10</v>
      </c>
      <c r="B134" s="83" t="s">
        <v>580</v>
      </c>
      <c r="C134" s="113" t="s">
        <v>190</v>
      </c>
      <c r="D134" s="112">
        <v>3</v>
      </c>
      <c r="E134" s="116"/>
      <c r="F134" s="92">
        <f>D134*E134</f>
        <v>0</v>
      </c>
    </row>
    <row r="135" spans="1:6" s="15" customFormat="1" x14ac:dyDescent="0.25">
      <c r="A135" s="58"/>
      <c r="B135" s="83"/>
      <c r="C135" s="113"/>
      <c r="D135" s="112"/>
      <c r="E135" s="116"/>
      <c r="F135" s="92"/>
    </row>
    <row r="136" spans="1:6" s="15" customFormat="1" ht="47.25" x14ac:dyDescent="0.25">
      <c r="A136" s="58">
        <f>A132+1</f>
        <v>10</v>
      </c>
      <c r="B136" s="83" t="s">
        <v>576</v>
      </c>
      <c r="C136" s="113" t="s">
        <v>196</v>
      </c>
      <c r="D136" s="112">
        <v>1</v>
      </c>
      <c r="E136" s="116"/>
      <c r="F136" s="92">
        <f>D136*E136</f>
        <v>0</v>
      </c>
    </row>
    <row r="137" spans="1:6" s="15" customFormat="1" x14ac:dyDescent="0.25">
      <c r="A137" s="58"/>
      <c r="B137" s="83"/>
      <c r="C137" s="113"/>
      <c r="D137" s="112"/>
      <c r="E137" s="112"/>
      <c r="F137" s="92"/>
    </row>
    <row r="138" spans="1:6" ht="31.5" x14ac:dyDescent="0.25">
      <c r="A138" s="57"/>
      <c r="B138" s="31" t="str">
        <f>"UKUPNO - "&amp;TEXT(A112,) &amp;" " &amp;TEXT(B112,)&amp;" (kn):"</f>
        <v>UKUPNO - D.8. INSTALACIJA ZA ZAŠTITU OD UDARA MUNJE I UZEMLJENJA (kn):</v>
      </c>
      <c r="C138" s="102"/>
      <c r="D138" s="103"/>
      <c r="E138" s="103"/>
      <c r="F138" s="90">
        <f>SUM(F113:F137)</f>
        <v>0</v>
      </c>
    </row>
    <row r="139" spans="1:6" x14ac:dyDescent="0.25">
      <c r="B139" s="30"/>
      <c r="D139" s="101"/>
      <c r="E139" s="101"/>
      <c r="F139" s="90"/>
    </row>
    <row r="140" spans="1:6" x14ac:dyDescent="0.25">
      <c r="B140" s="30"/>
      <c r="E140" s="101"/>
    </row>
    <row r="141" spans="1:6" x14ac:dyDescent="0.25">
      <c r="B141" s="30"/>
      <c r="D141" s="101"/>
      <c r="E141" s="101"/>
      <c r="F141" s="90"/>
    </row>
    <row r="142" spans="1:6" x14ac:dyDescent="0.25">
      <c r="B142" s="30"/>
      <c r="D142" s="101"/>
      <c r="E142" s="101"/>
      <c r="F142" s="90"/>
    </row>
    <row r="143" spans="1:6" x14ac:dyDescent="0.25">
      <c r="A143" s="127"/>
      <c r="B143" s="38" t="str">
        <f>"REKAPITULACIJA - "&amp;TEXT(A7,) &amp;" " &amp;TEXT(B7,)</f>
        <v>REKAPITULACIJA - D. ELEKTROINSTALACIJE</v>
      </c>
      <c r="C143" s="119"/>
      <c r="D143" s="120"/>
      <c r="E143" s="120"/>
      <c r="F143" s="95"/>
    </row>
    <row r="144" spans="1:6" x14ac:dyDescent="0.25">
      <c r="B144" s="36"/>
      <c r="C144" s="121"/>
      <c r="D144" s="122"/>
      <c r="E144" s="122"/>
      <c r="F144" s="96"/>
    </row>
    <row r="145" spans="1:6" x14ac:dyDescent="0.25">
      <c r="A145" s="56" t="str">
        <f>A9</f>
        <v>D.1.</v>
      </c>
      <c r="B145" s="30" t="str">
        <f>B9</f>
        <v>RADOVI DEMONTAŽE</v>
      </c>
      <c r="C145" s="100"/>
      <c r="D145" s="101"/>
      <c r="E145" s="101"/>
      <c r="F145" s="90">
        <f>F21</f>
        <v>0</v>
      </c>
    </row>
    <row r="146" spans="1:6" x14ac:dyDescent="0.25">
      <c r="B146" s="30"/>
      <c r="C146" s="121"/>
      <c r="D146" s="122"/>
      <c r="E146" s="122"/>
      <c r="F146" s="96"/>
    </row>
    <row r="147" spans="1:6" x14ac:dyDescent="0.25">
      <c r="A147" s="56" t="str">
        <f>A24</f>
        <v>D.2.</v>
      </c>
      <c r="B147" s="30" t="str">
        <f>B24</f>
        <v>RAZVODNI UREĐAJI I NAPOJNI VODOVI</v>
      </c>
      <c r="C147" s="100"/>
      <c r="D147" s="101"/>
      <c r="E147" s="101"/>
      <c r="F147" s="90">
        <f>F38</f>
        <v>0</v>
      </c>
    </row>
    <row r="148" spans="1:6" x14ac:dyDescent="0.25">
      <c r="B148" s="30"/>
      <c r="E148" s="101"/>
      <c r="F148" s="90"/>
    </row>
    <row r="149" spans="1:6" x14ac:dyDescent="0.25">
      <c r="A149" s="56" t="str">
        <f>A41</f>
        <v>D.3.</v>
      </c>
      <c r="B149" s="30" t="str">
        <f>B41</f>
        <v>IZJEDNAČENJE POTENCIJALA</v>
      </c>
      <c r="C149" s="100"/>
      <c r="D149" s="101"/>
      <c r="E149" s="101"/>
      <c r="F149" s="90">
        <f>F49</f>
        <v>0</v>
      </c>
    </row>
    <row r="150" spans="1:6" x14ac:dyDescent="0.25">
      <c r="B150" s="30"/>
      <c r="E150" s="101"/>
      <c r="F150" s="90"/>
    </row>
    <row r="151" spans="1:6" x14ac:dyDescent="0.25">
      <c r="A151" s="56" t="str">
        <f>A52</f>
        <v>D.4.</v>
      </c>
      <c r="B151" s="30" t="str">
        <f>B52</f>
        <v>INSTALACIJA PRIKLJUČNICA I EMP-A</v>
      </c>
      <c r="C151" s="100"/>
      <c r="D151" s="101"/>
      <c r="E151" s="101"/>
      <c r="F151" s="90">
        <f>F58</f>
        <v>0</v>
      </c>
    </row>
    <row r="152" spans="1:6" x14ac:dyDescent="0.25">
      <c r="B152" s="30"/>
      <c r="E152" s="101"/>
      <c r="F152" s="90"/>
    </row>
    <row r="153" spans="1:6" s="3" customFormat="1" x14ac:dyDescent="0.2">
      <c r="A153" s="56" t="str">
        <f>A61</f>
        <v>D.5.</v>
      </c>
      <c r="B153" s="30" t="str">
        <f>B61</f>
        <v>INSTALACIJA ELEKTRIČNE RASVJETE</v>
      </c>
      <c r="C153" s="100"/>
      <c r="D153" s="101"/>
      <c r="E153" s="101"/>
      <c r="F153" s="90">
        <f>F80</f>
        <v>0</v>
      </c>
    </row>
    <row r="154" spans="1:6" s="3" customFormat="1" x14ac:dyDescent="0.2">
      <c r="A154" s="56"/>
      <c r="B154" s="30"/>
      <c r="C154" s="106"/>
      <c r="D154" s="107"/>
      <c r="E154" s="107"/>
      <c r="F154" s="91"/>
    </row>
    <row r="155" spans="1:6" s="3" customFormat="1" x14ac:dyDescent="0.2">
      <c r="A155" s="56" t="str">
        <f>A83</f>
        <v>D.6.</v>
      </c>
      <c r="B155" s="30" t="str">
        <f>B83</f>
        <v>ISPITIVANJE I IZDAVANJE ATESTA</v>
      </c>
      <c r="C155" s="100"/>
      <c r="D155" s="101"/>
      <c r="E155" s="101"/>
      <c r="F155" s="90">
        <f>F95</f>
        <v>0</v>
      </c>
    </row>
    <row r="156" spans="1:6" s="3" customFormat="1" x14ac:dyDescent="0.2">
      <c r="A156" s="56"/>
      <c r="B156" s="30"/>
      <c r="C156" s="106"/>
      <c r="D156" s="107"/>
      <c r="E156" s="107"/>
      <c r="F156" s="91"/>
    </row>
    <row r="157" spans="1:6" x14ac:dyDescent="0.25">
      <c r="A157" s="56" t="str">
        <f>A98</f>
        <v>D.7.</v>
      </c>
      <c r="B157" s="30" t="str">
        <f>B98</f>
        <v>INSTALACIJA RAČUNALNE I TELEFONSKE MREŽE</v>
      </c>
      <c r="C157" s="100"/>
      <c r="D157" s="101"/>
      <c r="E157" s="101"/>
      <c r="F157" s="90">
        <f>F109</f>
        <v>0</v>
      </c>
    </row>
    <row r="158" spans="1:6" x14ac:dyDescent="0.25">
      <c r="B158" s="30"/>
      <c r="C158" s="100"/>
      <c r="D158" s="101"/>
      <c r="E158" s="101"/>
      <c r="F158" s="90"/>
    </row>
    <row r="159" spans="1:6" ht="31.5" x14ac:dyDescent="0.25">
      <c r="A159" s="56" t="str">
        <f>A112</f>
        <v>D.8.</v>
      </c>
      <c r="B159" s="30" t="str">
        <f>B112</f>
        <v>INSTALACIJA ZA ZAŠTITU OD UDARA MUNJE I UZEMLJENJA</v>
      </c>
      <c r="C159" s="100"/>
      <c r="D159" s="101"/>
      <c r="E159" s="101"/>
      <c r="F159" s="90">
        <f>F138</f>
        <v>0</v>
      </c>
    </row>
    <row r="160" spans="1:6" x14ac:dyDescent="0.25">
      <c r="B160" s="30"/>
      <c r="C160" s="100"/>
      <c r="D160" s="101"/>
      <c r="E160" s="101"/>
      <c r="F160" s="90"/>
    </row>
    <row r="161" spans="1:6" s="3" customFormat="1" x14ac:dyDescent="0.2">
      <c r="A161" s="57"/>
      <c r="B161" s="31" t="str">
        <f>"UKUPNO - "&amp;TEXT(A7,) &amp;" " &amp;TEXT(B7,)&amp;" (kn):"</f>
        <v>UKUPNO - D. ELEKTROINSTALACIJE (kn):</v>
      </c>
      <c r="C161" s="102"/>
      <c r="D161" s="109"/>
      <c r="E161" s="103"/>
      <c r="F161" s="90">
        <f>SUM(F145:F160)</f>
        <v>0</v>
      </c>
    </row>
  </sheetData>
  <sheetProtection password="EB7A" sheet="1" objects="1" scenarios="1" selectLockedCells="1"/>
  <dataValidations count="2">
    <dataValidation operator="lessThan" allowBlank="1" showInputMessage="1" showErrorMessage="1" sqref="B13:F20 C26:F26 C28:F28 B30:F32 B34:F36 B43:F48 B54:F56 B114:F136 B85:F93 C100:F100 B102:F107 B63:B78 C72:F78 C63:F70 A11:XFD12"/>
    <dataValidation type="textLength" operator="lessThan" allowBlank="1" showInputMessage="1" showErrorMessage="1" sqref="B137:F137">
      <formula1>0</formula1>
    </dataValidation>
  </dataValidations>
  <pageMargins left="0.70866141732283472" right="0.70866141732283472" top="0.74803149606299213" bottom="0.74803149606299213" header="0.31496062992125984" footer="0.31496062992125984"/>
  <pageSetup paperSize="9" scale="80" fitToHeight="0" orientation="portrait" r:id="rId1"/>
  <headerFooter differentFirst="1" scaleWithDoc="0">
    <oddFooter xml:space="preserve">&amp;R&amp;"Calibri,Regular"&amp;P-1/&amp;N-1  </oddFooter>
    <firstFooter>&amp;R&amp;"Calibri,Regular"RUJAN 2020.</firstFooter>
  </headerFooter>
  <rowBreaks count="4" manualBreakCount="4">
    <brk id="33" max="5" man="1"/>
    <brk id="70" max="5" man="1"/>
    <brk id="82" max="5" man="1"/>
    <brk id="142"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view="pageBreakPreview" zoomScaleNormal="100" zoomScaleSheetLayoutView="100" workbookViewId="0">
      <selection activeCell="B19" sqref="B19"/>
    </sheetView>
  </sheetViews>
  <sheetFormatPr defaultColWidth="17.7109375" defaultRowHeight="15.75" x14ac:dyDescent="0.25"/>
  <cols>
    <col min="1" max="1" width="5.7109375" style="23" customWidth="1"/>
    <col min="2" max="2" width="55.7109375" style="53" customWidth="1"/>
    <col min="3" max="3" width="8.7109375" style="68" customWidth="1"/>
    <col min="4" max="5" width="11.7109375" style="68" customWidth="1"/>
    <col min="6" max="6" width="17.7109375" style="181" customWidth="1"/>
    <col min="7" max="16384" width="17.7109375" style="19"/>
  </cols>
  <sheetData>
    <row r="1" spans="1:6" s="1" customFormat="1" x14ac:dyDescent="0.25">
      <c r="A1" s="125" t="str">
        <f>'A_GRAĐ-OBRT'!A1</f>
        <v>GRAĐEVINA: DOM ZDRAVLJA - GRAĐEVINA B, k.č.br. 2688, k.o. 310140, GLINA</v>
      </c>
      <c r="B1" s="29"/>
      <c r="C1" s="129"/>
      <c r="D1" s="129"/>
      <c r="E1" s="129"/>
      <c r="F1" s="178"/>
    </row>
    <row r="2" spans="1:6" s="1" customFormat="1" x14ac:dyDescent="0.25">
      <c r="A2" s="125" t="str">
        <f>'A_GRAĐ-OBRT'!A2</f>
        <v>PROJEKT: ADAPTACIJA  DOMA ZDRAVLJA - GRAĐEVINA B</v>
      </c>
      <c r="B2" s="29"/>
      <c r="C2" s="129"/>
      <c r="D2" s="129"/>
      <c r="E2" s="129"/>
      <c r="F2" s="178"/>
    </row>
    <row r="3" spans="1:6" s="1" customFormat="1" x14ac:dyDescent="0.25">
      <c r="A3" s="125"/>
      <c r="B3" s="29"/>
      <c r="C3" s="129"/>
      <c r="D3" s="129"/>
      <c r="E3" s="129"/>
      <c r="F3" s="178"/>
    </row>
    <row r="5" spans="1:6" ht="21" x14ac:dyDescent="0.25">
      <c r="A5" s="61"/>
      <c r="B5" s="62" t="s">
        <v>6</v>
      </c>
      <c r="C5" s="65"/>
      <c r="D5" s="65"/>
      <c r="E5" s="65"/>
      <c r="F5" s="179"/>
    </row>
    <row r="8" spans="1:6" s="20" customFormat="1" ht="21" x14ac:dyDescent="0.2">
      <c r="A8" s="39"/>
      <c r="B8" s="47" t="s">
        <v>124</v>
      </c>
      <c r="C8" s="66"/>
      <c r="D8" s="67"/>
      <c r="E8" s="66"/>
      <c r="F8" s="180"/>
    </row>
    <row r="9" spans="1:6" ht="23.25" x14ac:dyDescent="0.25">
      <c r="A9" s="24"/>
      <c r="B9" s="48"/>
      <c r="E9" s="69"/>
    </row>
    <row r="10" spans="1:6" s="21" customFormat="1" ht="18.75" x14ac:dyDescent="0.3">
      <c r="A10" s="63" t="str">
        <f>'A_GRAĐ-OBRT'!A7</f>
        <v>A.</v>
      </c>
      <c r="B10" s="25" t="str">
        <f>TEXT('A_GRAĐ-OBRT'!B7,)</f>
        <v>GRAĐEVINSKO - OBRTNIČKI RADOVI</v>
      </c>
      <c r="C10" s="70"/>
      <c r="D10" s="70"/>
      <c r="E10" s="71" t="s">
        <v>76</v>
      </c>
      <c r="F10" s="206">
        <f>'A_GRAĐ-OBRT'!F445</f>
        <v>0</v>
      </c>
    </row>
    <row r="11" spans="1:6" s="21" customFormat="1" ht="18.75" x14ac:dyDescent="0.3">
      <c r="A11" s="64"/>
      <c r="B11" s="26"/>
      <c r="C11" s="72"/>
      <c r="D11" s="72"/>
      <c r="E11" s="73"/>
      <c r="F11" s="207"/>
    </row>
    <row r="12" spans="1:6" s="21" customFormat="1" ht="18.75" x14ac:dyDescent="0.3">
      <c r="A12" s="63" t="str">
        <f>B_VIO!A7</f>
        <v>B.</v>
      </c>
      <c r="B12" s="25" t="str">
        <f>TEXT(B_VIO!B7,)</f>
        <v>VODOVOD I ODVODNJA</v>
      </c>
      <c r="C12" s="70"/>
      <c r="D12" s="70"/>
      <c r="E12" s="71" t="s">
        <v>76</v>
      </c>
      <c r="F12" s="206">
        <f>B_VIO!F169</f>
        <v>0</v>
      </c>
    </row>
    <row r="13" spans="1:6" s="21" customFormat="1" ht="18.75" x14ac:dyDescent="0.3">
      <c r="A13" s="64"/>
      <c r="B13" s="26"/>
      <c r="C13" s="72"/>
      <c r="D13" s="72"/>
      <c r="E13" s="73"/>
      <c r="F13" s="207"/>
    </row>
    <row r="14" spans="1:6" s="21" customFormat="1" ht="18.75" x14ac:dyDescent="0.3">
      <c r="A14" s="63" t="str">
        <f>C_STROJARSTVO!A7</f>
        <v>C.</v>
      </c>
      <c r="B14" s="25" t="str">
        <f>TEXT(C_STROJARSTVO!B7,)</f>
        <v>STROJARSKE INSTALACIJE</v>
      </c>
      <c r="C14" s="70"/>
      <c r="D14" s="70"/>
      <c r="E14" s="70"/>
      <c r="F14" s="206">
        <f>C_STROJARSTVO!F77</f>
        <v>0</v>
      </c>
    </row>
    <row r="15" spans="1:6" s="21" customFormat="1" ht="18.75" x14ac:dyDescent="0.3">
      <c r="A15" s="64"/>
      <c r="B15" s="157"/>
      <c r="C15" s="72"/>
      <c r="D15" s="72"/>
      <c r="E15" s="73"/>
      <c r="F15" s="207"/>
    </row>
    <row r="16" spans="1:6" s="21" customFormat="1" ht="18.75" x14ac:dyDescent="0.3">
      <c r="A16" s="63" t="str">
        <f>D_ELEKTROINSTALACIJE!A7</f>
        <v>D.</v>
      </c>
      <c r="B16" s="25" t="str">
        <f>TEXT(D_ELEKTROINSTALACIJE!B7,)</f>
        <v>ELEKTROINSTALACIJE</v>
      </c>
      <c r="C16" s="70"/>
      <c r="D16" s="70"/>
      <c r="E16" s="70"/>
      <c r="F16" s="206">
        <f>D_ELEKTROINSTALACIJE!F161</f>
        <v>0</v>
      </c>
    </row>
    <row r="17" spans="1:6" s="21" customFormat="1" ht="18.75" x14ac:dyDescent="0.3">
      <c r="A17" s="26"/>
      <c r="B17" s="26"/>
      <c r="C17" s="72"/>
      <c r="D17" s="72"/>
      <c r="E17" s="73"/>
      <c r="F17" s="207"/>
    </row>
    <row r="18" spans="1:6" s="21" customFormat="1" ht="18.75" x14ac:dyDescent="0.3">
      <c r="A18" s="26"/>
      <c r="B18" s="49"/>
      <c r="C18" s="72"/>
      <c r="D18" s="72"/>
      <c r="E18" s="72"/>
      <c r="F18" s="207"/>
    </row>
    <row r="19" spans="1:6" s="21" customFormat="1" ht="18.75" x14ac:dyDescent="0.3">
      <c r="A19" s="177"/>
      <c r="B19" s="50" t="s">
        <v>660</v>
      </c>
      <c r="C19" s="74"/>
      <c r="D19" s="74" t="s">
        <v>10</v>
      </c>
      <c r="E19" s="74"/>
      <c r="F19" s="208">
        <f>SUM(F10:F17)</f>
        <v>0</v>
      </c>
    </row>
    <row r="20" spans="1:6" s="21" customFormat="1" ht="18.75" x14ac:dyDescent="0.3">
      <c r="A20" s="26"/>
      <c r="B20" s="49"/>
      <c r="C20" s="72"/>
      <c r="D20" s="72"/>
      <c r="E20" s="75"/>
      <c r="F20" s="209"/>
    </row>
    <row r="21" spans="1:6" s="21" customFormat="1" ht="18.75" x14ac:dyDescent="0.3">
      <c r="A21" s="177"/>
      <c r="B21" s="51" t="s">
        <v>661</v>
      </c>
      <c r="C21" s="76"/>
      <c r="D21" s="76" t="s">
        <v>10</v>
      </c>
      <c r="E21" s="76"/>
      <c r="F21" s="210">
        <f>F19*0.25</f>
        <v>0</v>
      </c>
    </row>
    <row r="22" spans="1:6" s="21" customFormat="1" ht="19.5" thickBot="1" x14ac:dyDescent="0.35">
      <c r="A22" s="27"/>
      <c r="B22" s="52"/>
      <c r="C22" s="77"/>
      <c r="D22" s="77"/>
      <c r="E22" s="78"/>
      <c r="F22" s="211"/>
    </row>
    <row r="23" spans="1:6" s="21" customFormat="1" ht="20.25" thickTop="1" thickBot="1" x14ac:dyDescent="0.35">
      <c r="A23" s="175"/>
      <c r="B23" s="176" t="s">
        <v>662</v>
      </c>
      <c r="C23" s="79"/>
      <c r="D23" s="79"/>
      <c r="E23" s="79"/>
      <c r="F23" s="212">
        <f>SUM(F19:F21)</f>
        <v>0</v>
      </c>
    </row>
    <row r="24" spans="1:6" ht="16.5" thickTop="1" x14ac:dyDescent="0.25"/>
  </sheetData>
  <sheetProtection password="EB7A" sheet="1" objects="1" scenarios="1" selectLockedCells="1"/>
  <dataValidations count="1">
    <dataValidation operator="lessThan" allowBlank="1" showInputMessage="1" showErrorMessage="1" sqref="A1:XFD1048576"/>
  </dataValidations>
  <pageMargins left="0.70866141732283472" right="0.70866141732283472" top="0.74803149606299213" bottom="0.74803149606299213" header="0.31496062992125984" footer="0.31496062992125984"/>
  <pageSetup paperSize="9" scale="80" fitToHeight="0" orientation="portrait" r:id="rId1"/>
  <headerFooter differentFirst="1" scaleWithDoc="0">
    <oddFooter xml:space="preserve">&amp;R&amp;"Calibri,Regular"&amp;P-1/&amp;N-1  </oddFooter>
    <firstFooter xml:space="preserve">&amp;R&amp;"Calibri,Regular"&amp;P-1/&amp;N-1   </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WhiteSpace="0" view="pageBreakPreview" zoomScaleNormal="100" zoomScaleSheetLayoutView="100" workbookViewId="0">
      <selection activeCell="B23" sqref="B23"/>
    </sheetView>
  </sheetViews>
  <sheetFormatPr defaultColWidth="9.140625" defaultRowHeight="12.75" x14ac:dyDescent="0.2"/>
  <cols>
    <col min="1" max="1" width="5.7109375" style="162" customWidth="1"/>
    <col min="2" max="2" width="55.7109375" style="162" customWidth="1"/>
    <col min="3" max="3" width="8.7109375" style="162" customWidth="1"/>
    <col min="4" max="5" width="11.7109375" style="162" customWidth="1"/>
    <col min="6" max="6" width="17.7109375" style="162" customWidth="1"/>
    <col min="7" max="16384" width="9.140625" style="162"/>
  </cols>
  <sheetData>
    <row r="1" spans="1:7" ht="23.25" x14ac:dyDescent="0.35">
      <c r="A1" s="158"/>
      <c r="B1" s="158" t="s">
        <v>13</v>
      </c>
      <c r="C1" s="158"/>
      <c r="D1" s="159"/>
      <c r="E1" s="160"/>
      <c r="F1" s="161"/>
    </row>
    <row r="2" spans="1:7" ht="23.25" x14ac:dyDescent="0.35">
      <c r="A2" s="158"/>
      <c r="B2" s="158"/>
      <c r="C2" s="158"/>
      <c r="D2" s="159"/>
      <c r="E2" s="160"/>
      <c r="F2" s="161"/>
    </row>
    <row r="3" spans="1:7" ht="23.25" x14ac:dyDescent="0.3">
      <c r="A3" s="158" t="s">
        <v>14</v>
      </c>
      <c r="B3" s="158" t="str">
        <f>'OPĆI OPIS'!A2</f>
        <v>OPĆI OPIS UZ TROŠKOVNIK</v>
      </c>
      <c r="C3" s="158"/>
      <c r="E3" s="160"/>
      <c r="F3" s="161"/>
    </row>
    <row r="4" spans="1:7" ht="23.25" x14ac:dyDescent="0.3">
      <c r="A4" s="158"/>
      <c r="B4" s="158"/>
      <c r="C4" s="158"/>
      <c r="E4" s="160"/>
      <c r="F4" s="161"/>
    </row>
    <row r="5" spans="1:7" ht="23.25" x14ac:dyDescent="0.3">
      <c r="A5" s="158" t="s">
        <v>14</v>
      </c>
      <c r="B5" s="158" t="str">
        <f>'OPĆI UVJETI_GRAĐ'!A2</f>
        <v>OPĆI UVJETI GRAĐEVINSKO - OBRTNIČKIH RADOVA</v>
      </c>
      <c r="C5" s="158"/>
      <c r="E5" s="160"/>
      <c r="F5" s="161"/>
    </row>
    <row r="6" spans="1:7" ht="23.25" x14ac:dyDescent="0.3">
      <c r="A6" s="158"/>
      <c r="B6" s="158"/>
      <c r="C6" s="158"/>
      <c r="E6" s="160"/>
      <c r="F6" s="161"/>
    </row>
    <row r="7" spans="1:7" s="163" customFormat="1" ht="18.75" x14ac:dyDescent="0.3">
      <c r="A7" s="158" t="str">
        <f>'A_GRAĐ-OBRT'!A7</f>
        <v>A.</v>
      </c>
      <c r="B7" s="158" t="str">
        <f>'A_GRAĐ-OBRT'!B7</f>
        <v>GRAĐEVINSKO - OBRTNIČKI RADOVI</v>
      </c>
      <c r="C7" s="158"/>
      <c r="E7" s="158"/>
      <c r="F7" s="158"/>
    </row>
    <row r="8" spans="1:7" s="163" customFormat="1" ht="18.75" x14ac:dyDescent="0.3">
      <c r="A8" s="158"/>
      <c r="B8" s="158"/>
      <c r="C8" s="158"/>
      <c r="E8" s="158"/>
      <c r="F8" s="158"/>
    </row>
    <row r="9" spans="1:7" s="163" customFormat="1" ht="18.75" x14ac:dyDescent="0.3">
      <c r="A9" s="158" t="str">
        <f>B_VIO!A7</f>
        <v>B.</v>
      </c>
      <c r="B9" s="158" t="str">
        <f>B_VIO!B7</f>
        <v>VODOVOD I ODVODNJA</v>
      </c>
      <c r="C9" s="158"/>
      <c r="E9" s="158"/>
      <c r="F9" s="158"/>
    </row>
    <row r="10" spans="1:7" ht="23.25" x14ac:dyDescent="0.3">
      <c r="A10" s="158"/>
      <c r="B10" s="158"/>
      <c r="C10" s="158"/>
      <c r="E10" s="160"/>
      <c r="F10" s="161"/>
    </row>
    <row r="11" spans="1:7" ht="23.25" x14ac:dyDescent="0.3">
      <c r="A11" s="158" t="s">
        <v>14</v>
      </c>
      <c r="B11" s="158" t="str">
        <f>'OPĆI UVJETI_STROJ'!A2</f>
        <v>OPĆI UVJETI STROJARSKIH RADOVA</v>
      </c>
      <c r="C11" s="158"/>
      <c r="E11" s="160"/>
      <c r="F11" s="161"/>
    </row>
    <row r="12" spans="1:7" s="163" customFormat="1" ht="18.75" x14ac:dyDescent="0.3">
      <c r="A12" s="158"/>
      <c r="B12" s="158"/>
      <c r="C12" s="158"/>
      <c r="E12" s="158"/>
      <c r="F12" s="158"/>
      <c r="G12" s="158"/>
    </row>
    <row r="13" spans="1:7" s="163" customFormat="1" ht="18.75" x14ac:dyDescent="0.3">
      <c r="A13" s="158" t="str">
        <f>C_STROJARSTVO!A7</f>
        <v>C.</v>
      </c>
      <c r="B13" s="158" t="str">
        <f>C_STROJARSTVO!B7</f>
        <v>STROJARSKE INSTALACIJE</v>
      </c>
      <c r="C13" s="158"/>
      <c r="E13" s="158"/>
      <c r="F13" s="158"/>
      <c r="G13" s="158"/>
    </row>
    <row r="14" spans="1:7" ht="23.25" x14ac:dyDescent="0.3">
      <c r="A14" s="158"/>
      <c r="B14" s="158"/>
      <c r="C14" s="158"/>
      <c r="E14" s="160"/>
      <c r="F14" s="161"/>
    </row>
    <row r="15" spans="1:7" ht="23.25" x14ac:dyDescent="0.3">
      <c r="A15" s="158" t="s">
        <v>14</v>
      </c>
      <c r="B15" s="158" t="str">
        <f>'OPĆI UVJETI_ELE'!A2</f>
        <v>OPĆI UVJETI ELEKTROINSTALACIJA</v>
      </c>
      <c r="C15" s="158"/>
      <c r="E15" s="160"/>
      <c r="F15" s="161"/>
    </row>
    <row r="16" spans="1:7" s="163" customFormat="1" ht="18.75" x14ac:dyDescent="0.3">
      <c r="A16" s="158"/>
      <c r="B16" s="158"/>
      <c r="C16" s="158"/>
      <c r="E16" s="158"/>
      <c r="F16" s="158"/>
      <c r="G16" s="158"/>
    </row>
    <row r="17" spans="1:9" s="163" customFormat="1" ht="18.75" x14ac:dyDescent="0.3">
      <c r="A17" s="158" t="str">
        <f>D_ELEKTROINSTALACIJE!A7</f>
        <v>D.</v>
      </c>
      <c r="B17" s="158" t="str">
        <f>D_ELEKTROINSTALACIJE!B7</f>
        <v>ELEKTROINSTALACIJE</v>
      </c>
      <c r="C17" s="158"/>
      <c r="E17" s="158"/>
      <c r="F17" s="158"/>
      <c r="G17" s="158"/>
    </row>
    <row r="18" spans="1:9" s="163" customFormat="1" ht="18.75" x14ac:dyDescent="0.3">
      <c r="A18" s="158"/>
      <c r="B18" s="158"/>
      <c r="C18" s="158"/>
      <c r="E18" s="158"/>
      <c r="F18" s="158"/>
      <c r="G18" s="158"/>
    </row>
    <row r="19" spans="1:9" s="163" customFormat="1" ht="18.75" x14ac:dyDescent="0.3">
      <c r="A19" s="158" t="s">
        <v>14</v>
      </c>
      <c r="B19" s="158" t="str">
        <f>REKAPITULACIJA!B8</f>
        <v>SVEUKUPNA REKAPITULACIJA</v>
      </c>
      <c r="C19" s="158"/>
      <c r="E19" s="158"/>
      <c r="F19" s="158"/>
      <c r="G19" s="158"/>
    </row>
    <row r="20" spans="1:9" s="163" customFormat="1" ht="18.75" x14ac:dyDescent="0.3">
      <c r="A20" s="158"/>
      <c r="B20" s="158"/>
      <c r="C20" s="158"/>
      <c r="D20" s="164"/>
      <c r="E20" s="158"/>
      <c r="F20" s="165"/>
    </row>
    <row r="21" spans="1:9" s="163" customFormat="1" ht="18.75" x14ac:dyDescent="0.3">
      <c r="A21" s="158"/>
      <c r="B21" s="158"/>
      <c r="C21" s="158"/>
      <c r="D21" s="164"/>
      <c r="E21" s="158"/>
      <c r="F21" s="158"/>
    </row>
    <row r="22" spans="1:9" s="163" customFormat="1" ht="18.75" x14ac:dyDescent="0.3">
      <c r="A22" s="158"/>
      <c r="B22" s="158"/>
      <c r="C22" s="158"/>
      <c r="D22" s="164"/>
      <c r="E22" s="158"/>
      <c r="F22" s="166"/>
    </row>
    <row r="23" spans="1:9" s="168" customFormat="1" ht="18.75" x14ac:dyDescent="0.3">
      <c r="A23" s="158"/>
      <c r="B23" s="158"/>
      <c r="C23" s="158"/>
      <c r="D23" s="167"/>
      <c r="E23" s="167"/>
      <c r="F23" s="167"/>
      <c r="G23" s="167"/>
      <c r="H23" s="167"/>
      <c r="I23" s="167"/>
    </row>
    <row r="24" spans="1:9" s="168" customFormat="1" ht="18.75" x14ac:dyDescent="0.3">
      <c r="A24" s="158"/>
      <c r="B24" s="158"/>
      <c r="C24" s="158"/>
      <c r="D24" s="169"/>
      <c r="E24" s="169"/>
      <c r="F24" s="169"/>
      <c r="G24" s="169"/>
      <c r="H24" s="169"/>
      <c r="I24" s="169"/>
    </row>
    <row r="25" spans="1:9" s="168" customFormat="1" ht="18.75" x14ac:dyDescent="0.3">
      <c r="A25" s="158"/>
      <c r="B25" s="158"/>
      <c r="C25" s="158"/>
      <c r="D25" s="169"/>
      <c r="E25" s="169"/>
      <c r="F25" s="169"/>
      <c r="G25" s="169"/>
      <c r="H25" s="169"/>
      <c r="I25" s="169"/>
    </row>
    <row r="26" spans="1:9" ht="18.75" x14ac:dyDescent="0.2">
      <c r="A26" s="170"/>
      <c r="B26" s="170"/>
      <c r="C26" s="170"/>
      <c r="D26" s="170"/>
      <c r="E26" s="170"/>
      <c r="F26" s="170"/>
      <c r="G26" s="170"/>
      <c r="H26" s="170"/>
      <c r="I26" s="170"/>
    </row>
    <row r="27" spans="1:9" ht="18.75" x14ac:dyDescent="0.2">
      <c r="A27" s="170"/>
      <c r="B27" s="170"/>
      <c r="C27" s="170"/>
      <c r="D27" s="170"/>
      <c r="E27" s="170"/>
      <c r="F27" s="170"/>
      <c r="G27" s="170"/>
      <c r="H27" s="170"/>
      <c r="I27" s="170"/>
    </row>
    <row r="42" spans="6:9" s="172" customFormat="1" ht="15" x14ac:dyDescent="0.2">
      <c r="F42" s="171"/>
      <c r="G42" s="171"/>
      <c r="H42" s="171"/>
      <c r="I42" s="171"/>
    </row>
    <row r="43" spans="6:9" s="172" customFormat="1" ht="15" x14ac:dyDescent="0.2">
      <c r="F43" s="171"/>
      <c r="G43" s="171"/>
      <c r="H43" s="171"/>
      <c r="I43" s="171"/>
    </row>
  </sheetData>
  <sheetProtection password="EB7A" sheet="1" objects="1" scenarios="1" selectLockedCells="1"/>
  <dataValidations count="1">
    <dataValidation type="textLength" operator="lessThan" allowBlank="1" showInputMessage="1" showErrorMessage="1" sqref="A1:XFD1048576">
      <formula1>0</formula1>
    </dataValidation>
  </dataValidations>
  <pageMargins left="0.70866141732283472" right="0.70866141732283472" top="0.74803149606299213" bottom="0.74803149606299213" header="0.31496062992125984" footer="0.31496062992125984"/>
  <pageSetup paperSize="9" fitToHeight="0" orientation="portrait" r:id="rId1"/>
  <headerFooter differentFirst="1" scaleWithDoc="0">
    <oddFooter xml:space="preserve">&amp;R&amp;"Calibri,Regular"&amp;P-1/&amp;N-1  </oddFooter>
    <firstFooter xml:space="preserve">&amp;R&amp;"Calibri,Regular"&amp;P-1/&amp;N-1   </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69"/>
  <sheetViews>
    <sheetView view="pageBreakPreview" zoomScaleNormal="100" zoomScaleSheetLayoutView="100" workbookViewId="0">
      <selection activeCell="A2" sqref="A2"/>
    </sheetView>
  </sheetViews>
  <sheetFormatPr defaultColWidth="9.140625" defaultRowHeight="15.75" x14ac:dyDescent="0.25"/>
  <cols>
    <col min="1" max="1" width="85.7109375" style="148" customWidth="1"/>
    <col min="2" max="16384" width="9.140625" style="16"/>
  </cols>
  <sheetData>
    <row r="2" spans="1:1" x14ac:dyDescent="0.25">
      <c r="A2" s="150" t="s">
        <v>28</v>
      </c>
    </row>
    <row r="3" spans="1:1" s="22" customFormat="1" x14ac:dyDescent="0.2">
      <c r="A3" s="147"/>
    </row>
    <row r="4" spans="1:1" ht="47.25" x14ac:dyDescent="0.25">
      <c r="A4" s="147" t="s">
        <v>665</v>
      </c>
    </row>
    <row r="5" spans="1:1" x14ac:dyDescent="0.25">
      <c r="A5" s="147" t="s">
        <v>666</v>
      </c>
    </row>
    <row r="6" spans="1:1" x14ac:dyDescent="0.25">
      <c r="A6" s="147" t="s">
        <v>667</v>
      </c>
    </row>
    <row r="7" spans="1:1" x14ac:dyDescent="0.25">
      <c r="A7" s="147" t="s">
        <v>668</v>
      </c>
    </row>
    <row r="8" spans="1:1" ht="63" x14ac:dyDescent="0.25">
      <c r="A8" s="147" t="s">
        <v>669</v>
      </c>
    </row>
    <row r="9" spans="1:1" x14ac:dyDescent="0.25">
      <c r="A9" s="147"/>
    </row>
    <row r="10" spans="1:1" ht="31.5" x14ac:dyDescent="0.25">
      <c r="A10" s="147" t="s">
        <v>77</v>
      </c>
    </row>
    <row r="11" spans="1:1" ht="31.5" x14ac:dyDescent="0.25">
      <c r="A11" s="148" t="s">
        <v>99</v>
      </c>
    </row>
    <row r="12" spans="1:1" ht="110.25" x14ac:dyDescent="0.25">
      <c r="A12" s="148" t="s">
        <v>29</v>
      </c>
    </row>
    <row r="13" spans="1:1" ht="141.75" x14ac:dyDescent="0.25">
      <c r="A13" s="148" t="s">
        <v>149</v>
      </c>
    </row>
    <row r="14" spans="1:1" ht="47.25" x14ac:dyDescent="0.25">
      <c r="A14" s="148" t="s">
        <v>30</v>
      </c>
    </row>
    <row r="15" spans="1:1" ht="78.75" x14ac:dyDescent="0.25">
      <c r="A15" s="148" t="s">
        <v>31</v>
      </c>
    </row>
    <row r="16" spans="1:1" ht="47.25" x14ac:dyDescent="0.25">
      <c r="A16" s="148" t="s">
        <v>670</v>
      </c>
    </row>
    <row r="17" spans="1:1" ht="31.5" x14ac:dyDescent="0.25">
      <c r="A17" s="148" t="s">
        <v>32</v>
      </c>
    </row>
    <row r="18" spans="1:1" ht="63" x14ac:dyDescent="0.25">
      <c r="A18" s="148" t="s">
        <v>33</v>
      </c>
    </row>
    <row r="19" spans="1:1" x14ac:dyDescent="0.25">
      <c r="A19" s="148" t="s">
        <v>34</v>
      </c>
    </row>
    <row r="20" spans="1:1" ht="63" x14ac:dyDescent="0.25">
      <c r="A20" s="148" t="s">
        <v>35</v>
      </c>
    </row>
    <row r="21" spans="1:1" ht="31.5" x14ac:dyDescent="0.25">
      <c r="A21" s="148" t="s">
        <v>36</v>
      </c>
    </row>
    <row r="23" spans="1:1" x14ac:dyDescent="0.25">
      <c r="A23" s="147" t="s">
        <v>37</v>
      </c>
    </row>
    <row r="24" spans="1:1" ht="47.25" x14ac:dyDescent="0.25">
      <c r="A24" s="148" t="s">
        <v>38</v>
      </c>
    </row>
    <row r="25" spans="1:1" ht="47.25" x14ac:dyDescent="0.25">
      <c r="A25" s="148" t="s">
        <v>39</v>
      </c>
    </row>
    <row r="26" spans="1:1" ht="47.25" x14ac:dyDescent="0.25">
      <c r="A26" s="148" t="s">
        <v>40</v>
      </c>
    </row>
    <row r="28" spans="1:1" x14ac:dyDescent="0.25">
      <c r="A28" s="147" t="s">
        <v>41</v>
      </c>
    </row>
    <row r="29" spans="1:1" ht="31.5" x14ac:dyDescent="0.25">
      <c r="A29" s="148" t="s">
        <v>42</v>
      </c>
    </row>
    <row r="30" spans="1:1" ht="31.5" x14ac:dyDescent="0.25">
      <c r="A30" s="148" t="s">
        <v>43</v>
      </c>
    </row>
    <row r="31" spans="1:1" ht="47.25" x14ac:dyDescent="0.25">
      <c r="A31" s="148" t="s">
        <v>95</v>
      </c>
    </row>
    <row r="33" spans="1:1" x14ac:dyDescent="0.25">
      <c r="A33" s="147" t="s">
        <v>44</v>
      </c>
    </row>
    <row r="34" spans="1:1" ht="63" x14ac:dyDescent="0.25">
      <c r="A34" s="148" t="s">
        <v>45</v>
      </c>
    </row>
    <row r="35" spans="1:1" x14ac:dyDescent="0.25">
      <c r="A35" s="148" t="s">
        <v>46</v>
      </c>
    </row>
    <row r="36" spans="1:1" ht="31.5" x14ac:dyDescent="0.25">
      <c r="A36" s="148" t="s">
        <v>47</v>
      </c>
    </row>
    <row r="37" spans="1:1" ht="31.5" x14ac:dyDescent="0.25">
      <c r="A37" s="148" t="s">
        <v>48</v>
      </c>
    </row>
    <row r="39" spans="1:1" x14ac:dyDescent="0.25">
      <c r="A39" s="147" t="s">
        <v>49</v>
      </c>
    </row>
    <row r="40" spans="1:1" x14ac:dyDescent="0.25">
      <c r="A40" s="148" t="s">
        <v>50</v>
      </c>
    </row>
    <row r="41" spans="1:1" ht="31.5" x14ac:dyDescent="0.25">
      <c r="A41" s="148" t="s">
        <v>51</v>
      </c>
    </row>
    <row r="42" spans="1:1" ht="47.25" x14ac:dyDescent="0.25">
      <c r="A42" s="148" t="s">
        <v>52</v>
      </c>
    </row>
    <row r="43" spans="1:1" ht="31.5" x14ac:dyDescent="0.25">
      <c r="A43" s="148" t="s">
        <v>53</v>
      </c>
    </row>
    <row r="45" spans="1:1" x14ac:dyDescent="0.25">
      <c r="A45" s="147" t="s">
        <v>54</v>
      </c>
    </row>
    <row r="46" spans="1:1" ht="31.5" x14ac:dyDescent="0.25">
      <c r="A46" s="148" t="s">
        <v>55</v>
      </c>
    </row>
    <row r="47" spans="1:1" ht="63" x14ac:dyDescent="0.25">
      <c r="A47" s="149" t="s">
        <v>56</v>
      </c>
    </row>
    <row r="48" spans="1:1" ht="31.5" x14ac:dyDescent="0.25">
      <c r="A48" s="149" t="s">
        <v>57</v>
      </c>
    </row>
    <row r="49" spans="1:1" x14ac:dyDescent="0.25">
      <c r="A49" s="149" t="s">
        <v>58</v>
      </c>
    </row>
    <row r="50" spans="1:1" x14ac:dyDescent="0.25">
      <c r="A50" s="149" t="s">
        <v>59</v>
      </c>
    </row>
    <row r="51" spans="1:1" ht="31.5" x14ac:dyDescent="0.25">
      <c r="A51" s="149" t="s">
        <v>60</v>
      </c>
    </row>
    <row r="52" spans="1:1" s="18" customFormat="1" x14ac:dyDescent="0.25">
      <c r="A52" s="149" t="s">
        <v>61</v>
      </c>
    </row>
    <row r="53" spans="1:1" s="18" customFormat="1" ht="47.25" x14ac:dyDescent="0.25">
      <c r="A53" s="149" t="s">
        <v>62</v>
      </c>
    </row>
    <row r="54" spans="1:1" s="18" customFormat="1" ht="31.5" x14ac:dyDescent="0.25">
      <c r="A54" s="149" t="s">
        <v>63</v>
      </c>
    </row>
    <row r="55" spans="1:1" s="18" customFormat="1" ht="31.5" x14ac:dyDescent="0.25">
      <c r="A55" s="148" t="s">
        <v>64</v>
      </c>
    </row>
    <row r="56" spans="1:1" s="18" customFormat="1" ht="31.5" x14ac:dyDescent="0.25">
      <c r="A56" s="148" t="s">
        <v>65</v>
      </c>
    </row>
    <row r="58" spans="1:1" s="18" customFormat="1" x14ac:dyDescent="0.25">
      <c r="A58" s="147" t="s">
        <v>66</v>
      </c>
    </row>
    <row r="59" spans="1:1" s="18" customFormat="1" ht="31.5" x14ac:dyDescent="0.25">
      <c r="A59" s="148" t="s">
        <v>67</v>
      </c>
    </row>
    <row r="60" spans="1:1" s="18" customFormat="1" x14ac:dyDescent="0.25">
      <c r="A60" s="148"/>
    </row>
    <row r="61" spans="1:1" s="18" customFormat="1" x14ac:dyDescent="0.25">
      <c r="A61" s="147" t="s">
        <v>68</v>
      </c>
    </row>
    <row r="62" spans="1:1" s="18" customFormat="1" ht="31.5" x14ac:dyDescent="0.25">
      <c r="A62" s="148" t="s">
        <v>69</v>
      </c>
    </row>
    <row r="63" spans="1:1" ht="47.25" x14ac:dyDescent="0.25">
      <c r="A63" s="148" t="s">
        <v>70</v>
      </c>
    </row>
    <row r="65" spans="1:1" x14ac:dyDescent="0.25">
      <c r="A65" s="147" t="s">
        <v>71</v>
      </c>
    </row>
    <row r="66" spans="1:1" ht="63" x14ac:dyDescent="0.25">
      <c r="A66" s="148" t="s">
        <v>72</v>
      </c>
    </row>
    <row r="67" spans="1:1" x14ac:dyDescent="0.25">
      <c r="A67" s="148" t="s">
        <v>73</v>
      </c>
    </row>
    <row r="68" spans="1:1" ht="63" x14ac:dyDescent="0.25">
      <c r="A68" s="148" t="s">
        <v>74</v>
      </c>
    </row>
    <row r="69" spans="1:1" ht="31.5" x14ac:dyDescent="0.25">
      <c r="A69" s="148" t="s">
        <v>75</v>
      </c>
    </row>
  </sheetData>
  <sheetProtection password="EB7A" sheet="1" objects="1" scenarios="1" selectLockedCells="1"/>
  <pageMargins left="0.70866141732283472" right="0.70866141732283472" top="0.74803149606299213" bottom="0.74803149606299213" header="0.31496062992125984" footer="0.31496062992125984"/>
  <pageSetup paperSize="9" fitToHeight="0" orientation="portrait" r:id="rId1"/>
  <headerFooter differentFirst="1" scaleWithDoc="0">
    <oddFooter xml:space="preserve">&amp;R&amp;"Calibri,Regular"&amp;P-1/&amp;N-1  </oddFooter>
    <firstFooter xml:space="preserve">&amp;R&amp;"Calibri,Regular"&amp;P/&amp;N </firstFooter>
  </headerFooter>
  <rowBreaks count="2" manualBreakCount="2">
    <brk id="38" man="1"/>
    <brk id="6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94"/>
  <sheetViews>
    <sheetView view="pageBreakPreview" zoomScaleNormal="100" zoomScaleSheetLayoutView="100" workbookViewId="0">
      <selection activeCell="A18" sqref="A18"/>
    </sheetView>
  </sheetViews>
  <sheetFormatPr defaultColWidth="9.140625" defaultRowHeight="15.75" x14ac:dyDescent="0.25"/>
  <cols>
    <col min="1" max="1" width="85.7109375" style="148" customWidth="1"/>
    <col min="2" max="2" width="58.85546875" style="16" customWidth="1"/>
    <col min="3" max="16384" width="9.140625" style="16"/>
  </cols>
  <sheetData>
    <row r="2" spans="1:1" x14ac:dyDescent="0.25">
      <c r="A2" s="150" t="s">
        <v>177</v>
      </c>
    </row>
    <row r="3" spans="1:1" x14ac:dyDescent="0.25">
      <c r="A3" s="150"/>
    </row>
    <row r="4" spans="1:1" s="22" customFormat="1" x14ac:dyDescent="0.2">
      <c r="A4" s="147" t="str">
        <f>""&amp;TEXT('A_GRAĐ-OBRT'!A9,) &amp;") " &amp;TEXT('A_GRAĐ-OBRT'!B9,)&amp;""</f>
        <v>A.1.) PRIPREMNI I ZAVRŠNI RADOVI</v>
      </c>
    </row>
    <row r="5" spans="1:1" s="17" customFormat="1" ht="47.25" x14ac:dyDescent="0.2">
      <c r="A5" s="148" t="s">
        <v>175</v>
      </c>
    </row>
    <row r="6" spans="1:1" s="17" customFormat="1" x14ac:dyDescent="0.2">
      <c r="A6" s="148" t="s">
        <v>161</v>
      </c>
    </row>
    <row r="7" spans="1:1" s="17" customFormat="1" x14ac:dyDescent="0.2">
      <c r="A7" s="149" t="s">
        <v>162</v>
      </c>
    </row>
    <row r="8" spans="1:1" s="17" customFormat="1" x14ac:dyDescent="0.2">
      <c r="A8" s="149" t="s">
        <v>164</v>
      </c>
    </row>
    <row r="9" spans="1:1" s="17" customFormat="1" x14ac:dyDescent="0.2">
      <c r="A9" s="149" t="s">
        <v>163</v>
      </c>
    </row>
    <row r="10" spans="1:1" s="17" customFormat="1" x14ac:dyDescent="0.2">
      <c r="A10" s="149" t="s">
        <v>165</v>
      </c>
    </row>
    <row r="11" spans="1:1" s="17" customFormat="1" x14ac:dyDescent="0.2">
      <c r="A11" s="149" t="s">
        <v>166</v>
      </c>
    </row>
    <row r="12" spans="1:1" s="17" customFormat="1" x14ac:dyDescent="0.2">
      <c r="A12" s="149" t="s">
        <v>167</v>
      </c>
    </row>
    <row r="13" spans="1:1" s="17" customFormat="1" ht="31.5" x14ac:dyDescent="0.2">
      <c r="A13" s="148" t="s">
        <v>168</v>
      </c>
    </row>
    <row r="14" spans="1:1" s="17" customFormat="1" ht="47.25" x14ac:dyDescent="0.2">
      <c r="A14" s="148" t="s">
        <v>176</v>
      </c>
    </row>
    <row r="15" spans="1:1" s="22" customFormat="1" x14ac:dyDescent="0.2">
      <c r="A15" s="147"/>
    </row>
    <row r="16" spans="1:1" s="22" customFormat="1" x14ac:dyDescent="0.2">
      <c r="A16" s="147" t="str">
        <f>""&amp;TEXT('A_GRAĐ-OBRT'!A26,) &amp;") " &amp;TEXT('A_GRAĐ-OBRT'!B26,)&amp;""</f>
        <v>A.2.) RADOVI DEMONTAŽE I RUŠENJA</v>
      </c>
    </row>
    <row r="17" spans="1:1" s="17" customFormat="1" ht="78.75" x14ac:dyDescent="0.2">
      <c r="A17" s="148" t="s">
        <v>584</v>
      </c>
    </row>
    <row r="18" spans="1:1" s="17" customFormat="1" ht="126" x14ac:dyDescent="0.2">
      <c r="A18" s="148" t="s">
        <v>293</v>
      </c>
    </row>
    <row r="19" spans="1:1" s="17" customFormat="1" ht="63" x14ac:dyDescent="0.2">
      <c r="A19" s="147" t="s">
        <v>587</v>
      </c>
    </row>
    <row r="20" spans="1:1" s="17" customFormat="1" x14ac:dyDescent="0.2">
      <c r="A20" s="148" t="s">
        <v>585</v>
      </c>
    </row>
    <row r="21" spans="1:1" s="17" customFormat="1" ht="31.5" x14ac:dyDescent="0.2">
      <c r="A21" s="148" t="s">
        <v>586</v>
      </c>
    </row>
    <row r="22" spans="1:1" x14ac:dyDescent="0.25">
      <c r="A22" s="147"/>
    </row>
    <row r="23" spans="1:1" x14ac:dyDescent="0.25">
      <c r="A23" s="147" t="str">
        <f>""&amp;TEXT('A_GRAĐ-OBRT'!A122,) &amp;") " &amp;TEXT('A_GRAĐ-OBRT'!B122,)&amp;""</f>
        <v>A.3.) BETONSKI I ARMIRANOBETONSKI RADOVI</v>
      </c>
    </row>
    <row r="24" spans="1:1" ht="94.5" x14ac:dyDescent="0.25">
      <c r="A24" s="148" t="s">
        <v>151</v>
      </c>
    </row>
    <row r="26" spans="1:1" x14ac:dyDescent="0.25">
      <c r="A26" s="147" t="str">
        <f>""&amp;TEXT('A_GRAĐ-OBRT'!A143,) &amp;") " &amp;TEXT('A_GRAĐ-OBRT'!B143,)&amp;""</f>
        <v>A.4.)  ZIDARSKI RADOVI</v>
      </c>
    </row>
    <row r="27" spans="1:1" ht="63" x14ac:dyDescent="0.25">
      <c r="A27" s="148" t="s">
        <v>169</v>
      </c>
    </row>
    <row r="28" spans="1:1" x14ac:dyDescent="0.25">
      <c r="A28" s="149" t="s">
        <v>255</v>
      </c>
    </row>
    <row r="29" spans="1:1" x14ac:dyDescent="0.25">
      <c r="A29" s="149" t="s">
        <v>170</v>
      </c>
    </row>
    <row r="31" spans="1:1" x14ac:dyDescent="0.25">
      <c r="A31" s="147" t="str">
        <f>""&amp;TEXT('A_GRAĐ-OBRT'!A183,) &amp;") " &amp;TEXT('A_GRAĐ-OBRT'!B183,)&amp;""</f>
        <v>A.5.) IZOLATERSKI RADOVI</v>
      </c>
    </row>
    <row r="32" spans="1:1" ht="47.25" x14ac:dyDescent="0.25">
      <c r="A32" s="148" t="s">
        <v>333</v>
      </c>
    </row>
    <row r="34" spans="1:2" x14ac:dyDescent="0.25">
      <c r="A34" s="147" t="str">
        <f>""&amp;TEXT('A_GRAĐ-OBRT'!A238,) &amp;") " &amp;TEXT('A_GRAĐ-OBRT'!B238,)&amp;""</f>
        <v>A.6.) STOLARIJA</v>
      </c>
    </row>
    <row r="35" spans="1:2" ht="63" x14ac:dyDescent="0.25">
      <c r="A35" s="148" t="s">
        <v>329</v>
      </c>
    </row>
    <row r="36" spans="1:2" x14ac:dyDescent="0.25">
      <c r="A36" s="147"/>
    </row>
    <row r="37" spans="1:2" x14ac:dyDescent="0.25">
      <c r="A37" s="29" t="s">
        <v>11</v>
      </c>
    </row>
    <row r="38" spans="1:2" x14ac:dyDescent="0.25">
      <c r="A38" s="153" t="s">
        <v>103</v>
      </c>
    </row>
    <row r="39" spans="1:2" x14ac:dyDescent="0.25">
      <c r="A39" s="153" t="s">
        <v>104</v>
      </c>
    </row>
    <row r="40" spans="1:2" x14ac:dyDescent="0.25">
      <c r="A40" s="153" t="s">
        <v>105</v>
      </c>
    </row>
    <row r="41" spans="1:2" x14ac:dyDescent="0.25">
      <c r="A41" s="153" t="s">
        <v>106</v>
      </c>
    </row>
    <row r="42" spans="1:2" x14ac:dyDescent="0.25">
      <c r="A42" s="153" t="s">
        <v>107</v>
      </c>
    </row>
    <row r="43" spans="1:2" x14ac:dyDescent="0.25">
      <c r="A43" s="153" t="s">
        <v>108</v>
      </c>
    </row>
    <row r="44" spans="1:2" x14ac:dyDescent="0.25">
      <c r="A44" s="29" t="s">
        <v>12</v>
      </c>
    </row>
    <row r="45" spans="1:2" x14ac:dyDescent="0.25">
      <c r="A45" s="30"/>
    </row>
    <row r="46" spans="1:2" x14ac:dyDescent="0.25">
      <c r="A46" s="147" t="s">
        <v>331</v>
      </c>
    </row>
    <row r="47" spans="1:2" ht="47.25" x14ac:dyDescent="0.25">
      <c r="A47" s="30" t="s">
        <v>418</v>
      </c>
      <c r="B47" s="247"/>
    </row>
    <row r="48" spans="1:2" ht="47.25" x14ac:dyDescent="0.25">
      <c r="A48" s="30" t="s">
        <v>429</v>
      </c>
    </row>
    <row r="49" spans="1:2" x14ac:dyDescent="0.25">
      <c r="A49" s="30" t="s">
        <v>92</v>
      </c>
    </row>
    <row r="50" spans="1:2" ht="31.5" x14ac:dyDescent="0.25">
      <c r="A50" s="30" t="s">
        <v>419</v>
      </c>
    </row>
    <row r="51" spans="1:2" x14ac:dyDescent="0.25">
      <c r="A51" s="30" t="s">
        <v>332</v>
      </c>
    </row>
    <row r="52" spans="1:2" x14ac:dyDescent="0.25">
      <c r="A52" s="30" t="s">
        <v>22</v>
      </c>
    </row>
    <row r="53" spans="1:2" ht="78.75" x14ac:dyDescent="0.25">
      <c r="A53" s="30" t="s">
        <v>152</v>
      </c>
    </row>
    <row r="54" spans="1:2" ht="31.5" x14ac:dyDescent="0.25">
      <c r="A54" s="30" t="s">
        <v>154</v>
      </c>
    </row>
    <row r="55" spans="1:2" ht="47.25" x14ac:dyDescent="0.25">
      <c r="A55" s="29" t="s">
        <v>153</v>
      </c>
    </row>
    <row r="56" spans="1:2" x14ac:dyDescent="0.25">
      <c r="A56" s="30" t="s">
        <v>417</v>
      </c>
      <c r="B56" s="247"/>
    </row>
    <row r="57" spans="1:2" x14ac:dyDescent="0.25">
      <c r="A57" s="29" t="s">
        <v>330</v>
      </c>
    </row>
    <row r="59" spans="1:2" x14ac:dyDescent="0.25">
      <c r="A59" s="147" t="str">
        <f>""&amp;TEXT('A_GRAĐ-OBRT'!A277,) &amp;") " &amp;TEXT('A_GRAĐ-OBRT'!B277,)&amp;""</f>
        <v>A.7.) SOBOSLIKARSKI I LIČILAČKI RADOVI</v>
      </c>
    </row>
    <row r="60" spans="1:2" ht="47.25" x14ac:dyDescent="0.25">
      <c r="A60" s="148" t="s">
        <v>156</v>
      </c>
    </row>
    <row r="61" spans="1:2" x14ac:dyDescent="0.25">
      <c r="A61" s="147"/>
    </row>
    <row r="62" spans="1:2" s="18" customFormat="1" x14ac:dyDescent="0.25">
      <c r="A62" s="147" t="str">
        <f>""&amp;TEXT('A_GRAĐ-OBRT'!A317,) &amp;") " &amp;TEXT('A_GRAĐ-OBRT'!B317,)&amp;""</f>
        <v>A.9.) LIMARSKI RADOVI</v>
      </c>
    </row>
    <row r="63" spans="1:2" s="18" customFormat="1" ht="63" x14ac:dyDescent="0.25">
      <c r="A63" s="29" t="s">
        <v>171</v>
      </c>
    </row>
    <row r="64" spans="1:2" s="18" customFormat="1" x14ac:dyDescent="0.25">
      <c r="A64" s="29" t="s">
        <v>109</v>
      </c>
    </row>
    <row r="65" spans="1:1" s="18" customFormat="1" x14ac:dyDescent="0.25">
      <c r="A65" s="155" t="s">
        <v>110</v>
      </c>
    </row>
    <row r="66" spans="1:1" x14ac:dyDescent="0.25">
      <c r="A66" s="155" t="s">
        <v>111</v>
      </c>
    </row>
    <row r="67" spans="1:1" ht="126" x14ac:dyDescent="0.25">
      <c r="A67" s="29" t="s">
        <v>112</v>
      </c>
    </row>
    <row r="68" spans="1:1" x14ac:dyDescent="0.25">
      <c r="A68" s="29" t="s">
        <v>113</v>
      </c>
    </row>
    <row r="69" spans="1:1" x14ac:dyDescent="0.25">
      <c r="A69" s="155" t="s">
        <v>114</v>
      </c>
    </row>
    <row r="70" spans="1:1" x14ac:dyDescent="0.25">
      <c r="A70" s="155" t="s">
        <v>115</v>
      </c>
    </row>
    <row r="71" spans="1:1" ht="47.25" x14ac:dyDescent="0.25">
      <c r="A71" s="29" t="s">
        <v>116</v>
      </c>
    </row>
    <row r="72" spans="1:1" x14ac:dyDescent="0.25">
      <c r="A72" s="29"/>
    </row>
    <row r="73" spans="1:1" x14ac:dyDescent="0.25">
      <c r="A73" s="30" t="s">
        <v>79</v>
      </c>
    </row>
    <row r="74" spans="1:1" x14ac:dyDescent="0.25">
      <c r="A74" s="173" t="s">
        <v>17</v>
      </c>
    </row>
    <row r="75" spans="1:1" x14ac:dyDescent="0.25">
      <c r="A75" s="173" t="s">
        <v>18</v>
      </c>
    </row>
    <row r="76" spans="1:1" x14ac:dyDescent="0.25">
      <c r="A76" s="154" t="s">
        <v>19</v>
      </c>
    </row>
    <row r="77" spans="1:1" x14ac:dyDescent="0.25">
      <c r="A77" s="154" t="s">
        <v>20</v>
      </c>
    </row>
    <row r="78" spans="1:1" ht="31.5" x14ac:dyDescent="0.25">
      <c r="A78" s="154" t="s">
        <v>21</v>
      </c>
    </row>
    <row r="79" spans="1:1" ht="63" x14ac:dyDescent="0.25">
      <c r="A79" s="35" t="s">
        <v>80</v>
      </c>
    </row>
    <row r="80" spans="1:1" x14ac:dyDescent="0.25">
      <c r="A80" s="35"/>
    </row>
    <row r="81" spans="1:2" x14ac:dyDescent="0.25">
      <c r="A81" s="33" t="s">
        <v>157</v>
      </c>
    </row>
    <row r="82" spans="1:2" x14ac:dyDescent="0.25">
      <c r="A82" s="174" t="s">
        <v>25</v>
      </c>
    </row>
    <row r="83" spans="1:2" ht="18" x14ac:dyDescent="0.25">
      <c r="A83" s="174" t="s">
        <v>462</v>
      </c>
    </row>
    <row r="84" spans="1:2" x14ac:dyDescent="0.25">
      <c r="A84" s="174" t="s">
        <v>26</v>
      </c>
    </row>
    <row r="85" spans="1:2" x14ac:dyDescent="0.25">
      <c r="A85" s="174" t="s">
        <v>27</v>
      </c>
    </row>
    <row r="86" spans="1:2" s="18" customFormat="1" x14ac:dyDescent="0.25">
      <c r="A86" s="148"/>
    </row>
    <row r="87" spans="1:2" s="18" customFormat="1" x14ac:dyDescent="0.25">
      <c r="A87" s="147" t="str">
        <f>""&amp;TEXT('A_GRAĐ-OBRT'!A393,) &amp;") " &amp;TEXT('A_GRAĐ-OBRT'!B393,)&amp;""</f>
        <v>A.11.) KERAMIČARSKI RADOVI</v>
      </c>
    </row>
    <row r="88" spans="1:2" ht="63" x14ac:dyDescent="0.25">
      <c r="A88" s="29" t="s">
        <v>158</v>
      </c>
      <c r="B88" s="261"/>
    </row>
    <row r="89" spans="1:2" x14ac:dyDescent="0.25">
      <c r="A89" s="29" t="s">
        <v>119</v>
      </c>
    </row>
    <row r="90" spans="1:2" x14ac:dyDescent="0.25">
      <c r="A90" s="155" t="s">
        <v>117</v>
      </c>
    </row>
    <row r="91" spans="1:2" x14ac:dyDescent="0.25">
      <c r="A91" s="155" t="s">
        <v>118</v>
      </c>
    </row>
    <row r="92" spans="1:2" ht="31.5" x14ac:dyDescent="0.25">
      <c r="A92" s="155" t="s">
        <v>685</v>
      </c>
    </row>
    <row r="93" spans="1:2" ht="31.5" x14ac:dyDescent="0.25">
      <c r="A93" s="155" t="s">
        <v>120</v>
      </c>
    </row>
    <row r="94" spans="1:2" x14ac:dyDescent="0.25">
      <c r="A94" s="147"/>
    </row>
  </sheetData>
  <sheetProtection password="EB7A" sheet="1" objects="1" scenarios="1" selectLockedCells="1"/>
  <dataValidations count="1">
    <dataValidation operator="lessThan" allowBlank="1" showInputMessage="1" showErrorMessage="1" sqref="B1:XFD1048576"/>
  </dataValidations>
  <pageMargins left="0.70866141732283472" right="0.70866141732283472" top="0.74803149606299213" bottom="0.74803149606299213" header="0.31496062992125984" footer="0.31496062992125984"/>
  <pageSetup paperSize="9" fitToHeight="0" orientation="portrait" r:id="rId1"/>
  <headerFooter differentFirst="1" scaleWithDoc="0">
    <oddFooter xml:space="preserve">&amp;R&amp;"Calibri,Regular"&amp;P-1/&amp;N-1  </oddFooter>
    <firstFooter>&amp;R&amp;"Calibri,Regular"&amp;P/&amp;N</firstFooter>
  </headerFooter>
  <rowBreaks count="1" manualBreakCount="1">
    <brk id="2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45"/>
  <sheetViews>
    <sheetView view="pageBreakPreview" zoomScaleNormal="85" zoomScaleSheetLayoutView="100" workbookViewId="0">
      <pane ySplit="8" topLeftCell="A9" activePane="bottomLeft" state="frozen"/>
      <selection sqref="A1:XFD1048576"/>
      <selection pane="bottomLeft" activeCell="E12" sqref="E12"/>
    </sheetView>
  </sheetViews>
  <sheetFormatPr defaultColWidth="9.140625" defaultRowHeight="15.75" x14ac:dyDescent="0.25"/>
  <cols>
    <col min="1" max="1" width="5.7109375" style="56" customWidth="1"/>
    <col min="2" max="2" width="55.7109375" style="29" customWidth="1"/>
    <col min="3" max="3" width="8.7109375" style="106" customWidth="1"/>
    <col min="4" max="5" width="11.7109375" style="107" customWidth="1"/>
    <col min="6" max="6" width="17.7109375" style="91" customWidth="1"/>
    <col min="7" max="16384" width="9.140625" style="1"/>
  </cols>
  <sheetData>
    <row r="1" spans="1:6" x14ac:dyDescent="0.25">
      <c r="A1" s="125" t="str">
        <f>"GRAĐEVINA: "&amp;TEXT(NASLOVNICA!A11,)&amp;", "&amp;TEXT(NASLOVNICA!A12,)</f>
        <v>GRAĐEVINA: DOM ZDRAVLJA - GRAĐEVINA B, k.č.br. 2688, k.o. 310140, GLINA</v>
      </c>
      <c r="C1" s="129"/>
      <c r="D1" s="129"/>
      <c r="E1" s="129"/>
      <c r="F1" s="129"/>
    </row>
    <row r="2" spans="1:6" x14ac:dyDescent="0.25">
      <c r="A2" s="125" t="str">
        <f>"PROJEKT: "&amp;TEXT(NASLOVNICA!A21,)</f>
        <v>PROJEKT: ADAPTACIJA  DOMA ZDRAVLJA - GRAĐEVINA B</v>
      </c>
      <c r="C2" s="129"/>
      <c r="D2" s="129"/>
      <c r="E2" s="129"/>
      <c r="F2" s="129"/>
    </row>
    <row r="3" spans="1:6" x14ac:dyDescent="0.25">
      <c r="A3" s="125" t="s">
        <v>178</v>
      </c>
      <c r="C3" s="129"/>
      <c r="D3" s="129"/>
      <c r="E3" s="129"/>
      <c r="F3" s="129"/>
    </row>
    <row r="4" spans="1:6" x14ac:dyDescent="0.25">
      <c r="C4" s="98"/>
      <c r="D4" s="99"/>
      <c r="E4" s="99"/>
      <c r="F4" s="84"/>
    </row>
    <row r="5" spans="1:6" s="2" customFormat="1" ht="31.5" x14ac:dyDescent="0.2">
      <c r="A5" s="81" t="s">
        <v>1</v>
      </c>
      <c r="B5" s="151" t="s">
        <v>5</v>
      </c>
      <c r="C5" s="59" t="s">
        <v>2</v>
      </c>
      <c r="D5" s="40" t="s">
        <v>3</v>
      </c>
      <c r="E5" s="80" t="s">
        <v>4</v>
      </c>
      <c r="F5" s="54" t="s">
        <v>9</v>
      </c>
    </row>
    <row r="6" spans="1:6" s="2" customFormat="1" x14ac:dyDescent="0.2">
      <c r="A6" s="56"/>
      <c r="B6" s="30"/>
      <c r="C6" s="100"/>
      <c r="D6" s="101"/>
      <c r="E6" s="269"/>
      <c r="F6" s="85"/>
    </row>
    <row r="7" spans="1:6" x14ac:dyDescent="0.25">
      <c r="A7" s="57" t="s">
        <v>8</v>
      </c>
      <c r="B7" s="31" t="s">
        <v>179</v>
      </c>
      <c r="C7" s="102"/>
      <c r="D7" s="103"/>
      <c r="E7" s="270"/>
      <c r="F7" s="86"/>
    </row>
    <row r="8" spans="1:6" s="15" customFormat="1" x14ac:dyDescent="0.25">
      <c r="A8" s="58"/>
      <c r="B8" s="28"/>
      <c r="C8" s="104"/>
      <c r="D8" s="105"/>
      <c r="E8" s="271"/>
      <c r="F8" s="87"/>
    </row>
    <row r="9" spans="1:6" x14ac:dyDescent="0.25">
      <c r="A9" s="57" t="str">
        <f>TEXT($A$7,)&amp;"1."</f>
        <v>A.1.</v>
      </c>
      <c r="B9" s="31" t="s">
        <v>102</v>
      </c>
      <c r="C9" s="102"/>
      <c r="D9" s="103"/>
      <c r="E9" s="103"/>
      <c r="F9" s="88"/>
    </row>
    <row r="10" spans="1:6" s="15" customFormat="1" x14ac:dyDescent="0.25">
      <c r="A10" s="58"/>
      <c r="B10" s="28"/>
      <c r="C10" s="104"/>
      <c r="D10" s="105"/>
      <c r="E10" s="105"/>
      <c r="F10" s="89"/>
    </row>
    <row r="11" spans="1:6" s="15" customFormat="1" x14ac:dyDescent="0.25">
      <c r="A11" s="58">
        <v>1</v>
      </c>
      <c r="B11" s="28" t="s">
        <v>187</v>
      </c>
      <c r="C11" s="113"/>
      <c r="D11" s="112"/>
      <c r="E11" s="112"/>
      <c r="F11" s="92"/>
    </row>
    <row r="12" spans="1:6" s="15" customFormat="1" ht="47.25" x14ac:dyDescent="0.25">
      <c r="A12" s="58"/>
      <c r="B12" s="83" t="s">
        <v>188</v>
      </c>
      <c r="C12" s="113" t="s">
        <v>189</v>
      </c>
      <c r="D12" s="112">
        <v>90</v>
      </c>
      <c r="E12" s="116"/>
      <c r="F12" s="92">
        <f>D12*E12</f>
        <v>0</v>
      </c>
    </row>
    <row r="13" spans="1:6" s="15" customFormat="1" x14ac:dyDescent="0.25">
      <c r="A13" s="58"/>
      <c r="B13" s="83"/>
      <c r="C13" s="113"/>
      <c r="D13" s="112"/>
      <c r="E13" s="116"/>
      <c r="F13" s="92"/>
    </row>
    <row r="14" spans="1:6" s="15" customFormat="1" x14ac:dyDescent="0.25">
      <c r="A14" s="58">
        <f>A11+1</f>
        <v>2</v>
      </c>
      <c r="B14" s="28" t="s">
        <v>191</v>
      </c>
      <c r="C14" s="113"/>
      <c r="D14" s="112"/>
      <c r="E14" s="116"/>
      <c r="F14" s="92"/>
    </row>
    <row r="15" spans="1:6" s="15" customFormat="1" ht="141.75" x14ac:dyDescent="0.25">
      <c r="A15" s="58"/>
      <c r="B15" s="83" t="s">
        <v>192</v>
      </c>
      <c r="C15" s="113" t="s">
        <v>193</v>
      </c>
      <c r="D15" s="112">
        <v>470</v>
      </c>
      <c r="E15" s="116"/>
      <c r="F15" s="92">
        <f>D15*E15</f>
        <v>0</v>
      </c>
    </row>
    <row r="16" spans="1:6" s="15" customFormat="1" x14ac:dyDescent="0.25">
      <c r="A16" s="58"/>
      <c r="B16" s="83"/>
      <c r="C16" s="113"/>
      <c r="D16" s="112"/>
      <c r="E16" s="116"/>
      <c r="F16" s="92"/>
    </row>
    <row r="17" spans="1:6" s="15" customFormat="1" x14ac:dyDescent="0.25">
      <c r="A17" s="58">
        <f>A14+1</f>
        <v>3</v>
      </c>
      <c r="B17" s="28" t="s">
        <v>194</v>
      </c>
      <c r="C17" s="113"/>
      <c r="D17" s="112"/>
      <c r="E17" s="116"/>
      <c r="F17" s="92"/>
    </row>
    <row r="18" spans="1:6" s="15" customFormat="1" x14ac:dyDescent="0.25">
      <c r="A18" s="58"/>
      <c r="B18" s="83" t="s">
        <v>195</v>
      </c>
      <c r="C18" s="113" t="s">
        <v>196</v>
      </c>
      <c r="D18" s="112">
        <v>1</v>
      </c>
      <c r="E18" s="116"/>
      <c r="F18" s="92">
        <f>D18*E18</f>
        <v>0</v>
      </c>
    </row>
    <row r="19" spans="1:6" s="15" customFormat="1" x14ac:dyDescent="0.25">
      <c r="A19" s="58"/>
      <c r="B19" s="83"/>
      <c r="C19" s="113"/>
      <c r="D19" s="112"/>
      <c r="E19" s="116"/>
      <c r="F19" s="92"/>
    </row>
    <row r="20" spans="1:6" s="15" customFormat="1" x14ac:dyDescent="0.25">
      <c r="A20" s="58">
        <f>A17+1</f>
        <v>4</v>
      </c>
      <c r="B20" s="28" t="s">
        <v>197</v>
      </c>
      <c r="C20" s="113"/>
      <c r="D20" s="112"/>
      <c r="E20" s="116"/>
      <c r="F20" s="92"/>
    </row>
    <row r="21" spans="1:6" s="15" customFormat="1" ht="47.25" x14ac:dyDescent="0.25">
      <c r="A21" s="58"/>
      <c r="B21" s="83" t="s">
        <v>198</v>
      </c>
      <c r="C21" s="113" t="s">
        <v>196</v>
      </c>
      <c r="D21" s="112">
        <v>1</v>
      </c>
      <c r="E21" s="116"/>
      <c r="F21" s="92">
        <f>D21*E21</f>
        <v>0</v>
      </c>
    </row>
    <row r="22" spans="1:6" x14ac:dyDescent="0.25">
      <c r="E22" s="114"/>
    </row>
    <row r="23" spans="1:6" x14ac:dyDescent="0.25">
      <c r="A23" s="57"/>
      <c r="B23" s="31" t="str">
        <f>"UKUPNO - "&amp;TEXT(A9,) &amp;" " &amp;TEXT(B9,)&amp;" (kn):"</f>
        <v>UKUPNO - A.1. PRIPREMNI I ZAVRŠNI RADOVI (kn):</v>
      </c>
      <c r="C23" s="102"/>
      <c r="D23" s="103"/>
      <c r="E23" s="118"/>
      <c r="F23" s="90">
        <f>SUM(F10:F22)</f>
        <v>0</v>
      </c>
    </row>
    <row r="24" spans="1:6" s="15" customFormat="1" x14ac:dyDescent="0.25">
      <c r="A24" s="58"/>
      <c r="B24" s="28"/>
      <c r="C24" s="104"/>
      <c r="D24" s="105"/>
      <c r="E24" s="143"/>
      <c r="F24" s="89"/>
    </row>
    <row r="25" spans="1:6" x14ac:dyDescent="0.25">
      <c r="B25" s="30"/>
      <c r="C25" s="100"/>
      <c r="D25" s="101"/>
      <c r="E25" s="115"/>
      <c r="F25" s="90"/>
    </row>
    <row r="26" spans="1:6" x14ac:dyDescent="0.25">
      <c r="A26" s="57" t="str">
        <f>TEXT($A$7,)&amp;"2."</f>
        <v>A.2.</v>
      </c>
      <c r="B26" s="31" t="s">
        <v>155</v>
      </c>
      <c r="C26" s="108"/>
      <c r="D26" s="109"/>
      <c r="E26" s="118"/>
      <c r="F26" s="88"/>
    </row>
    <row r="27" spans="1:6" s="15" customFormat="1" x14ac:dyDescent="0.25">
      <c r="A27" s="58"/>
      <c r="B27" s="28"/>
      <c r="C27" s="113"/>
      <c r="D27" s="112"/>
      <c r="E27" s="143"/>
      <c r="F27" s="89"/>
    </row>
    <row r="28" spans="1:6" s="15" customFormat="1" x14ac:dyDescent="0.25">
      <c r="A28" s="58">
        <v>1</v>
      </c>
      <c r="B28" s="28" t="s">
        <v>200</v>
      </c>
      <c r="C28" s="113"/>
      <c r="D28" s="112"/>
      <c r="E28" s="116"/>
      <c r="F28" s="92"/>
    </row>
    <row r="29" spans="1:6" s="15" customFormat="1" ht="47.25" x14ac:dyDescent="0.25">
      <c r="A29" s="58"/>
      <c r="B29" s="83" t="s">
        <v>504</v>
      </c>
      <c r="C29" s="113"/>
      <c r="D29" s="112"/>
      <c r="E29" s="116"/>
      <c r="F29" s="92"/>
    </row>
    <row r="30" spans="1:6" s="15" customFormat="1" x14ac:dyDescent="0.25">
      <c r="A30" s="58"/>
      <c r="B30" s="34" t="s">
        <v>298</v>
      </c>
      <c r="C30" s="113" t="s">
        <v>190</v>
      </c>
      <c r="D30" s="112">
        <v>3</v>
      </c>
      <c r="E30" s="116"/>
      <c r="F30" s="87">
        <f>D30*E30</f>
        <v>0</v>
      </c>
    </row>
    <row r="31" spans="1:6" s="15" customFormat="1" x14ac:dyDescent="0.25">
      <c r="A31" s="58"/>
      <c r="B31" s="34"/>
      <c r="C31" s="113"/>
      <c r="D31" s="112"/>
      <c r="E31" s="116"/>
      <c r="F31" s="87"/>
    </row>
    <row r="32" spans="1:6" s="15" customFormat="1" x14ac:dyDescent="0.25">
      <c r="A32" s="58">
        <f>A28+1</f>
        <v>2</v>
      </c>
      <c r="B32" s="28" t="s">
        <v>205</v>
      </c>
      <c r="C32" s="113"/>
      <c r="D32" s="112"/>
      <c r="E32" s="116"/>
      <c r="F32" s="92"/>
    </row>
    <row r="33" spans="1:6" s="15" customFormat="1" ht="63" x14ac:dyDescent="0.25">
      <c r="A33" s="58"/>
      <c r="B33" s="83" t="s">
        <v>299</v>
      </c>
      <c r="C33" s="113"/>
      <c r="D33" s="112"/>
      <c r="E33" s="116"/>
      <c r="F33" s="92"/>
    </row>
    <row r="34" spans="1:6" s="15" customFormat="1" x14ac:dyDescent="0.25">
      <c r="A34" s="58" t="s">
        <v>201</v>
      </c>
      <c r="B34" s="34" t="s">
        <v>301</v>
      </c>
      <c r="C34" s="113" t="s">
        <v>190</v>
      </c>
      <c r="D34" s="112">
        <v>15</v>
      </c>
      <c r="E34" s="116"/>
      <c r="F34" s="92">
        <f t="shared" ref="F34:F41" si="0">D34*E34</f>
        <v>0</v>
      </c>
    </row>
    <row r="35" spans="1:6" s="15" customFormat="1" x14ac:dyDescent="0.25">
      <c r="A35" s="58" t="s">
        <v>202</v>
      </c>
      <c r="B35" s="34" t="s">
        <v>302</v>
      </c>
      <c r="C35" s="113" t="s">
        <v>190</v>
      </c>
      <c r="D35" s="112">
        <v>1</v>
      </c>
      <c r="E35" s="116"/>
      <c r="F35" s="92">
        <f t="shared" si="0"/>
        <v>0</v>
      </c>
    </row>
    <row r="36" spans="1:6" s="15" customFormat="1" x14ac:dyDescent="0.25">
      <c r="A36" s="58" t="s">
        <v>203</v>
      </c>
      <c r="B36" s="34" t="s">
        <v>303</v>
      </c>
      <c r="C36" s="113" t="s">
        <v>190</v>
      </c>
      <c r="D36" s="112">
        <v>1</v>
      </c>
      <c r="E36" s="116"/>
      <c r="F36" s="92">
        <f t="shared" si="0"/>
        <v>0</v>
      </c>
    </row>
    <row r="37" spans="1:6" s="15" customFormat="1" x14ac:dyDescent="0.25">
      <c r="A37" s="58" t="s">
        <v>204</v>
      </c>
      <c r="B37" s="34" t="s">
        <v>304</v>
      </c>
      <c r="C37" s="113" t="s">
        <v>190</v>
      </c>
      <c r="D37" s="112">
        <v>2</v>
      </c>
      <c r="E37" s="116"/>
      <c r="F37" s="92">
        <f t="shared" si="0"/>
        <v>0</v>
      </c>
    </row>
    <row r="38" spans="1:6" s="15" customFormat="1" x14ac:dyDescent="0.25">
      <c r="A38" s="58" t="s">
        <v>306</v>
      </c>
      <c r="B38" s="34" t="s">
        <v>305</v>
      </c>
      <c r="C38" s="113" t="s">
        <v>190</v>
      </c>
      <c r="D38" s="112">
        <v>2</v>
      </c>
      <c r="E38" s="116"/>
      <c r="F38" s="92">
        <f t="shared" si="0"/>
        <v>0</v>
      </c>
    </row>
    <row r="39" spans="1:6" s="15" customFormat="1" x14ac:dyDescent="0.25">
      <c r="A39" s="58" t="s">
        <v>307</v>
      </c>
      <c r="B39" s="34" t="s">
        <v>310</v>
      </c>
      <c r="C39" s="113" t="s">
        <v>190</v>
      </c>
      <c r="D39" s="112">
        <v>1</v>
      </c>
      <c r="E39" s="116"/>
      <c r="F39" s="92">
        <f t="shared" si="0"/>
        <v>0</v>
      </c>
    </row>
    <row r="40" spans="1:6" s="15" customFormat="1" x14ac:dyDescent="0.25">
      <c r="A40" s="58" t="s">
        <v>308</v>
      </c>
      <c r="B40" s="34" t="s">
        <v>311</v>
      </c>
      <c r="C40" s="113" t="s">
        <v>190</v>
      </c>
      <c r="D40" s="112">
        <v>1</v>
      </c>
      <c r="E40" s="116"/>
      <c r="F40" s="92">
        <f t="shared" si="0"/>
        <v>0</v>
      </c>
    </row>
    <row r="41" spans="1:6" s="15" customFormat="1" x14ac:dyDescent="0.25">
      <c r="A41" s="58" t="s">
        <v>309</v>
      </c>
      <c r="B41" s="34" t="s">
        <v>312</v>
      </c>
      <c r="C41" s="113" t="s">
        <v>190</v>
      </c>
      <c r="D41" s="112">
        <v>1</v>
      </c>
      <c r="E41" s="116"/>
      <c r="F41" s="92">
        <f t="shared" si="0"/>
        <v>0</v>
      </c>
    </row>
    <row r="42" spans="1:6" s="15" customFormat="1" x14ac:dyDescent="0.25">
      <c r="A42" s="58"/>
      <c r="B42" s="83"/>
      <c r="C42" s="113"/>
      <c r="D42" s="112"/>
      <c r="E42" s="116"/>
      <c r="F42" s="92"/>
    </row>
    <row r="43" spans="1:6" s="15" customFormat="1" x14ac:dyDescent="0.25">
      <c r="A43" s="58">
        <f>A32+1</f>
        <v>3</v>
      </c>
      <c r="B43" s="28" t="s">
        <v>206</v>
      </c>
      <c r="C43" s="113"/>
      <c r="D43" s="112"/>
      <c r="E43" s="116"/>
      <c r="F43" s="92"/>
    </row>
    <row r="44" spans="1:6" s="15" customFormat="1" ht="63" x14ac:dyDescent="0.25">
      <c r="A44" s="58"/>
      <c r="B44" s="83" t="s">
        <v>300</v>
      </c>
      <c r="C44" s="113"/>
      <c r="D44" s="112"/>
      <c r="E44" s="116"/>
      <c r="F44" s="92"/>
    </row>
    <row r="45" spans="1:6" s="15" customFormat="1" x14ac:dyDescent="0.25">
      <c r="A45" s="58"/>
      <c r="B45" s="34" t="s">
        <v>313</v>
      </c>
      <c r="C45" s="113" t="s">
        <v>190</v>
      </c>
      <c r="D45" s="112">
        <v>2</v>
      </c>
      <c r="E45" s="116"/>
      <c r="F45" s="92">
        <f>D45*E45</f>
        <v>0</v>
      </c>
    </row>
    <row r="46" spans="1:6" s="15" customFormat="1" x14ac:dyDescent="0.25">
      <c r="A46" s="58"/>
      <c r="B46" s="83"/>
      <c r="C46" s="113"/>
      <c r="D46" s="112"/>
      <c r="E46" s="116"/>
      <c r="F46" s="92"/>
    </row>
    <row r="47" spans="1:6" s="15" customFormat="1" x14ac:dyDescent="0.25">
      <c r="A47" s="58">
        <f>A43+1</f>
        <v>4</v>
      </c>
      <c r="B47" s="184" t="s">
        <v>207</v>
      </c>
      <c r="C47" s="113"/>
      <c r="D47" s="112"/>
      <c r="E47" s="116"/>
      <c r="F47" s="92"/>
    </row>
    <row r="48" spans="1:6" s="15" customFormat="1" ht="47.25" x14ac:dyDescent="0.25">
      <c r="A48" s="58"/>
      <c r="B48" s="34" t="s">
        <v>382</v>
      </c>
      <c r="C48" s="113" t="s">
        <v>189</v>
      </c>
      <c r="D48" s="112">
        <v>30</v>
      </c>
      <c r="E48" s="116"/>
      <c r="F48" s="92">
        <f>D48*E48</f>
        <v>0</v>
      </c>
    </row>
    <row r="49" spans="1:6" s="15" customFormat="1" x14ac:dyDescent="0.25">
      <c r="A49" s="58"/>
      <c r="B49" s="83"/>
      <c r="C49" s="113"/>
      <c r="D49" s="112"/>
      <c r="E49" s="116"/>
      <c r="F49" s="92"/>
    </row>
    <row r="50" spans="1:6" s="137" customFormat="1" x14ac:dyDescent="0.25">
      <c r="A50" s="185">
        <f>A47+1</f>
        <v>5</v>
      </c>
      <c r="B50" s="265" t="s">
        <v>219</v>
      </c>
      <c r="C50" s="113"/>
      <c r="D50" s="112"/>
      <c r="E50" s="116"/>
      <c r="F50" s="94"/>
    </row>
    <row r="51" spans="1:6" s="137" customFormat="1" ht="63" x14ac:dyDescent="0.25">
      <c r="A51" s="258"/>
      <c r="B51" s="186" t="s">
        <v>251</v>
      </c>
      <c r="E51" s="295"/>
    </row>
    <row r="52" spans="1:6" s="137" customFormat="1" x14ac:dyDescent="0.25">
      <c r="A52" s="258"/>
      <c r="B52" s="186" t="s">
        <v>252</v>
      </c>
      <c r="C52" s="113" t="s">
        <v>199</v>
      </c>
      <c r="D52" s="112">
        <v>40</v>
      </c>
      <c r="E52" s="116"/>
      <c r="F52" s="87">
        <f>D52*E52</f>
        <v>0</v>
      </c>
    </row>
    <row r="53" spans="1:6" s="15" customFormat="1" x14ac:dyDescent="0.25">
      <c r="A53" s="58"/>
      <c r="B53" s="83"/>
      <c r="C53" s="113"/>
      <c r="D53" s="112"/>
      <c r="E53" s="116"/>
      <c r="F53" s="92"/>
    </row>
    <row r="54" spans="1:6" s="15" customFormat="1" x14ac:dyDescent="0.25">
      <c r="A54" s="58">
        <f>A50+1</f>
        <v>6</v>
      </c>
      <c r="B54" s="184" t="s">
        <v>208</v>
      </c>
      <c r="C54" s="113"/>
      <c r="D54" s="112"/>
      <c r="E54" s="116"/>
      <c r="F54" s="92"/>
    </row>
    <row r="55" spans="1:6" s="15" customFormat="1" ht="47.25" x14ac:dyDescent="0.25">
      <c r="A55" s="58"/>
      <c r="B55" s="34" t="s">
        <v>383</v>
      </c>
      <c r="C55" s="113" t="s">
        <v>189</v>
      </c>
      <c r="D55" s="112">
        <v>21</v>
      </c>
      <c r="E55" s="116"/>
      <c r="F55" s="92">
        <f>D55*E55</f>
        <v>0</v>
      </c>
    </row>
    <row r="56" spans="1:6" s="15" customFormat="1" x14ac:dyDescent="0.25">
      <c r="A56" s="58"/>
      <c r="B56" s="34"/>
      <c r="C56" s="113"/>
      <c r="D56" s="112"/>
      <c r="E56" s="116"/>
      <c r="F56" s="92"/>
    </row>
    <row r="57" spans="1:6" s="15" customFormat="1" x14ac:dyDescent="0.25">
      <c r="A57" s="58">
        <f>A54+1</f>
        <v>7</v>
      </c>
      <c r="B57" s="184" t="s">
        <v>209</v>
      </c>
      <c r="C57" s="113"/>
      <c r="D57" s="112"/>
      <c r="E57" s="116"/>
      <c r="F57" s="92"/>
    </row>
    <row r="58" spans="1:6" s="15" customFormat="1" ht="47.25" x14ac:dyDescent="0.25">
      <c r="A58" s="58"/>
      <c r="B58" s="34" t="s">
        <v>384</v>
      </c>
      <c r="C58" s="113" t="s">
        <v>189</v>
      </c>
      <c r="D58" s="112">
        <v>51</v>
      </c>
      <c r="E58" s="116"/>
      <c r="F58" s="92">
        <f>D58*E58</f>
        <v>0</v>
      </c>
    </row>
    <row r="59" spans="1:6" s="15" customFormat="1" x14ac:dyDescent="0.25">
      <c r="A59" s="58"/>
      <c r="B59" s="34"/>
      <c r="C59" s="113"/>
      <c r="D59" s="112"/>
      <c r="E59" s="116"/>
      <c r="F59" s="92"/>
    </row>
    <row r="60" spans="1:6" s="15" customFormat="1" x14ac:dyDescent="0.25">
      <c r="A60" s="58">
        <f>A57+1</f>
        <v>8</v>
      </c>
      <c r="B60" s="184" t="s">
        <v>210</v>
      </c>
      <c r="C60" s="113"/>
      <c r="D60" s="112"/>
      <c r="E60" s="116"/>
      <c r="F60" s="92"/>
    </row>
    <row r="61" spans="1:6" s="15" customFormat="1" ht="63" x14ac:dyDescent="0.25">
      <c r="A61" s="58"/>
      <c r="B61" s="34" t="s">
        <v>253</v>
      </c>
      <c r="C61" s="113" t="s">
        <v>196</v>
      </c>
      <c r="D61" s="112">
        <v>1</v>
      </c>
      <c r="E61" s="116"/>
      <c r="F61" s="92">
        <f>D61*E61</f>
        <v>0</v>
      </c>
    </row>
    <row r="62" spans="1:6" s="15" customFormat="1" x14ac:dyDescent="0.25">
      <c r="A62" s="58"/>
      <c r="B62" s="34"/>
      <c r="C62" s="113"/>
      <c r="D62" s="112"/>
      <c r="E62" s="116"/>
      <c r="F62" s="92"/>
    </row>
    <row r="63" spans="1:6" s="15" customFormat="1" x14ac:dyDescent="0.25">
      <c r="A63" s="58">
        <f>A60+1</f>
        <v>9</v>
      </c>
      <c r="B63" s="184" t="s">
        <v>211</v>
      </c>
      <c r="C63" s="113"/>
      <c r="D63" s="112"/>
      <c r="E63" s="116"/>
      <c r="F63" s="92"/>
    </row>
    <row r="64" spans="1:6" s="15" customFormat="1" ht="94.5" x14ac:dyDescent="0.25">
      <c r="A64" s="58"/>
      <c r="B64" s="34" t="s">
        <v>386</v>
      </c>
      <c r="C64" s="113" t="s">
        <v>212</v>
      </c>
      <c r="D64" s="112">
        <v>1</v>
      </c>
      <c r="E64" s="116"/>
      <c r="F64" s="92">
        <f>D64*E64</f>
        <v>0</v>
      </c>
    </row>
    <row r="65" spans="1:6" s="15" customFormat="1" x14ac:dyDescent="0.25">
      <c r="A65" s="58"/>
      <c r="B65" s="34"/>
      <c r="C65" s="113"/>
      <c r="D65" s="112"/>
      <c r="E65" s="116"/>
      <c r="F65" s="92"/>
    </row>
    <row r="66" spans="1:6" s="15" customFormat="1" x14ac:dyDescent="0.25">
      <c r="A66" s="58">
        <f>A63+1</f>
        <v>10</v>
      </c>
      <c r="B66" s="184" t="s">
        <v>385</v>
      </c>
      <c r="C66" s="113"/>
      <c r="D66" s="112"/>
      <c r="E66" s="116"/>
      <c r="F66" s="92"/>
    </row>
    <row r="67" spans="1:6" s="15" customFormat="1" ht="63" x14ac:dyDescent="0.25">
      <c r="A67" s="58"/>
      <c r="B67" s="34" t="s">
        <v>387</v>
      </c>
      <c r="C67" s="113" t="s">
        <v>199</v>
      </c>
      <c r="D67" s="112">
        <v>40</v>
      </c>
      <c r="E67" s="116"/>
      <c r="F67" s="92">
        <f>D67*E67</f>
        <v>0</v>
      </c>
    </row>
    <row r="68" spans="1:6" s="15" customFormat="1" x14ac:dyDescent="0.25">
      <c r="A68" s="58"/>
      <c r="B68" s="34"/>
      <c r="C68" s="113"/>
      <c r="D68" s="112"/>
      <c r="E68" s="116"/>
      <c r="F68" s="92"/>
    </row>
    <row r="69" spans="1:6" s="15" customFormat="1" x14ac:dyDescent="0.25">
      <c r="A69" s="58">
        <f>A66+1</f>
        <v>11</v>
      </c>
      <c r="B69" s="184" t="s">
        <v>213</v>
      </c>
      <c r="C69" s="113"/>
      <c r="D69" s="112"/>
      <c r="E69" s="116"/>
      <c r="F69" s="92"/>
    </row>
    <row r="70" spans="1:6" s="15" customFormat="1" ht="63" x14ac:dyDescent="0.25">
      <c r="A70" s="58"/>
      <c r="B70" s="34" t="s">
        <v>254</v>
      </c>
      <c r="C70" s="113" t="s">
        <v>199</v>
      </c>
      <c r="D70" s="112">
        <v>270</v>
      </c>
      <c r="E70" s="116"/>
      <c r="F70" s="92">
        <f>D70*E70</f>
        <v>0</v>
      </c>
    </row>
    <row r="71" spans="1:6" s="15" customFormat="1" x14ac:dyDescent="0.25">
      <c r="A71" s="58"/>
      <c r="B71" s="34"/>
      <c r="C71" s="113"/>
      <c r="D71" s="112"/>
      <c r="E71" s="116"/>
      <c r="F71" s="92"/>
    </row>
    <row r="72" spans="1:6" s="242" customFormat="1" x14ac:dyDescent="0.25">
      <c r="A72" s="58">
        <f>A69+1</f>
        <v>12</v>
      </c>
      <c r="B72" s="274" t="s">
        <v>256</v>
      </c>
      <c r="C72" s="240"/>
      <c r="D72" s="112"/>
      <c r="E72" s="116"/>
      <c r="F72" s="92"/>
    </row>
    <row r="73" spans="1:6" s="242" customFormat="1" ht="47.25" x14ac:dyDescent="0.25">
      <c r="A73" s="58"/>
      <c r="B73" s="34" t="s">
        <v>295</v>
      </c>
      <c r="E73" s="296"/>
    </row>
    <row r="74" spans="1:6" s="242" customFormat="1" ht="94.5" x14ac:dyDescent="0.25">
      <c r="A74" s="58"/>
      <c r="B74" s="34" t="s">
        <v>296</v>
      </c>
      <c r="C74" s="240"/>
      <c r="D74" s="112"/>
      <c r="E74" s="116"/>
      <c r="F74" s="92"/>
    </row>
    <row r="75" spans="1:6" s="242" customFormat="1" ht="94.5" x14ac:dyDescent="0.25">
      <c r="A75" s="58"/>
      <c r="B75" s="34" t="s">
        <v>297</v>
      </c>
      <c r="C75" s="240"/>
      <c r="D75" s="112"/>
      <c r="E75" s="116"/>
      <c r="F75" s="92"/>
    </row>
    <row r="76" spans="1:6" s="242" customFormat="1" x14ac:dyDescent="0.25">
      <c r="A76" s="58"/>
      <c r="B76" s="34" t="s">
        <v>294</v>
      </c>
      <c r="C76" s="240" t="s">
        <v>257</v>
      </c>
      <c r="D76" s="112">
        <v>270</v>
      </c>
      <c r="E76" s="116"/>
      <c r="F76" s="92">
        <f>D76*E76</f>
        <v>0</v>
      </c>
    </row>
    <row r="77" spans="1:6" s="242" customFormat="1" x14ac:dyDescent="0.25">
      <c r="A77" s="58"/>
      <c r="B77" s="275"/>
      <c r="C77" s="240"/>
      <c r="D77" s="112"/>
      <c r="E77" s="116"/>
      <c r="F77" s="92"/>
    </row>
    <row r="78" spans="1:6" s="242" customFormat="1" x14ac:dyDescent="0.25">
      <c r="A78" s="58">
        <f>A72+1</f>
        <v>13</v>
      </c>
      <c r="B78" s="274" t="s">
        <v>258</v>
      </c>
      <c r="C78" s="276"/>
      <c r="D78" s="112"/>
      <c r="E78" s="116"/>
      <c r="F78" s="92"/>
    </row>
    <row r="79" spans="1:6" s="242" customFormat="1" ht="94.5" x14ac:dyDescent="0.25">
      <c r="A79" s="58"/>
      <c r="B79" s="34" t="s">
        <v>319</v>
      </c>
      <c r="C79" s="240" t="s">
        <v>224</v>
      </c>
      <c r="D79" s="112">
        <v>3780</v>
      </c>
      <c r="E79" s="116"/>
      <c r="F79" s="92">
        <f>D79*E79</f>
        <v>0</v>
      </c>
    </row>
    <row r="80" spans="1:6" s="15" customFormat="1" x14ac:dyDescent="0.25">
      <c r="A80" s="58"/>
      <c r="B80" s="34"/>
      <c r="C80" s="113"/>
      <c r="D80" s="112"/>
      <c r="E80" s="116"/>
      <c r="F80" s="87"/>
    </row>
    <row r="81" spans="1:6" s="15" customFormat="1" x14ac:dyDescent="0.25">
      <c r="A81" s="58">
        <f>A78+1</f>
        <v>14</v>
      </c>
      <c r="B81" s="28" t="s">
        <v>214</v>
      </c>
      <c r="C81" s="113"/>
      <c r="D81" s="112"/>
      <c r="E81" s="116"/>
      <c r="F81" s="92"/>
    </row>
    <row r="82" spans="1:6" s="15" customFormat="1" ht="63" x14ac:dyDescent="0.25">
      <c r="A82" s="58"/>
      <c r="B82" s="83" t="s">
        <v>314</v>
      </c>
      <c r="C82" s="113"/>
      <c r="D82" s="112"/>
      <c r="E82" s="116"/>
      <c r="F82" s="92"/>
    </row>
    <row r="83" spans="1:6" s="15" customFormat="1" x14ac:dyDescent="0.25">
      <c r="A83" s="58" t="s">
        <v>201</v>
      </c>
      <c r="B83" s="34" t="s">
        <v>315</v>
      </c>
      <c r="C83" s="113" t="s">
        <v>190</v>
      </c>
      <c r="D83" s="112">
        <v>1</v>
      </c>
      <c r="E83" s="116"/>
      <c r="F83" s="92">
        <f t="shared" ref="F83:F90" si="1">D83*E83</f>
        <v>0</v>
      </c>
    </row>
    <row r="84" spans="1:6" s="15" customFormat="1" x14ac:dyDescent="0.25">
      <c r="A84" s="58" t="s">
        <v>202</v>
      </c>
      <c r="B84" s="34" t="s">
        <v>316</v>
      </c>
      <c r="C84" s="113" t="s">
        <v>190</v>
      </c>
      <c r="D84" s="112">
        <v>4</v>
      </c>
      <c r="E84" s="116"/>
      <c r="F84" s="92">
        <f t="shared" si="1"/>
        <v>0</v>
      </c>
    </row>
    <row r="85" spans="1:6" s="15" customFormat="1" x14ac:dyDescent="0.25">
      <c r="A85" s="58" t="s">
        <v>203</v>
      </c>
      <c r="B85" s="34" t="s">
        <v>317</v>
      </c>
      <c r="C85" s="113" t="s">
        <v>190</v>
      </c>
      <c r="D85" s="112">
        <v>2</v>
      </c>
      <c r="E85" s="116"/>
      <c r="F85" s="92">
        <f t="shared" si="1"/>
        <v>0</v>
      </c>
    </row>
    <row r="86" spans="1:6" s="15" customFormat="1" x14ac:dyDescent="0.25">
      <c r="A86" s="58" t="s">
        <v>204</v>
      </c>
      <c r="B86" s="34" t="s">
        <v>318</v>
      </c>
      <c r="C86" s="113" t="s">
        <v>190</v>
      </c>
      <c r="D86" s="112">
        <v>6</v>
      </c>
      <c r="E86" s="116"/>
      <c r="F86" s="92">
        <f t="shared" si="1"/>
        <v>0</v>
      </c>
    </row>
    <row r="87" spans="1:6" s="15" customFormat="1" x14ac:dyDescent="0.25">
      <c r="A87" s="58" t="s">
        <v>306</v>
      </c>
      <c r="B87" s="34" t="s">
        <v>687</v>
      </c>
      <c r="C87" s="113" t="s">
        <v>190</v>
      </c>
      <c r="D87" s="112">
        <v>1</v>
      </c>
      <c r="E87" s="116"/>
      <c r="F87" s="92">
        <f t="shared" si="1"/>
        <v>0</v>
      </c>
    </row>
    <row r="88" spans="1:6" s="15" customFormat="1" x14ac:dyDescent="0.25">
      <c r="A88" s="58" t="s">
        <v>307</v>
      </c>
      <c r="B88" s="34" t="s">
        <v>688</v>
      </c>
      <c r="C88" s="113" t="s">
        <v>190</v>
      </c>
      <c r="D88" s="112">
        <v>1</v>
      </c>
      <c r="E88" s="116"/>
      <c r="F88" s="92">
        <f t="shared" si="1"/>
        <v>0</v>
      </c>
    </row>
    <row r="89" spans="1:6" s="15" customFormat="1" x14ac:dyDescent="0.25">
      <c r="A89" s="58" t="s">
        <v>308</v>
      </c>
      <c r="B89" s="34" t="s">
        <v>311</v>
      </c>
      <c r="C89" s="113" t="s">
        <v>190</v>
      </c>
      <c r="D89" s="112">
        <v>1</v>
      </c>
      <c r="E89" s="116"/>
      <c r="F89" s="92">
        <f t="shared" si="1"/>
        <v>0</v>
      </c>
    </row>
    <row r="90" spans="1:6" s="15" customFormat="1" x14ac:dyDescent="0.25">
      <c r="A90" s="58" t="s">
        <v>309</v>
      </c>
      <c r="B90" s="34" t="s">
        <v>312</v>
      </c>
      <c r="C90" s="113" t="s">
        <v>190</v>
      </c>
      <c r="D90" s="112">
        <v>1</v>
      </c>
      <c r="E90" s="116"/>
      <c r="F90" s="92">
        <f t="shared" si="1"/>
        <v>0</v>
      </c>
    </row>
    <row r="91" spans="1:6" s="15" customFormat="1" x14ac:dyDescent="0.25">
      <c r="A91" s="58"/>
      <c r="B91" s="83"/>
      <c r="C91" s="113"/>
      <c r="D91" s="112"/>
      <c r="E91" s="116"/>
      <c r="F91" s="92"/>
    </row>
    <row r="92" spans="1:6" x14ac:dyDescent="0.25">
      <c r="A92" s="58">
        <f>A81+1</f>
        <v>15</v>
      </c>
      <c r="B92" s="184" t="s">
        <v>215</v>
      </c>
      <c r="D92" s="112"/>
      <c r="E92" s="114"/>
    </row>
    <row r="93" spans="1:6" ht="78.75" x14ac:dyDescent="0.25">
      <c r="A93" s="58"/>
      <c r="B93" s="34" t="s">
        <v>425</v>
      </c>
      <c r="D93" s="112"/>
      <c r="E93" s="114"/>
    </row>
    <row r="94" spans="1:6" ht="18" x14ac:dyDescent="0.25">
      <c r="A94" s="58"/>
      <c r="B94" s="34" t="s">
        <v>381</v>
      </c>
      <c r="C94" s="106" t="s">
        <v>218</v>
      </c>
      <c r="D94" s="112">
        <v>14</v>
      </c>
      <c r="E94" s="114"/>
      <c r="F94" s="91">
        <f>D94*E94</f>
        <v>0</v>
      </c>
    </row>
    <row r="95" spans="1:6" x14ac:dyDescent="0.25">
      <c r="A95" s="58"/>
      <c r="B95" s="183"/>
      <c r="D95" s="112"/>
      <c r="E95" s="114"/>
    </row>
    <row r="96" spans="1:6" s="15" customFormat="1" x14ac:dyDescent="0.25">
      <c r="A96" s="58">
        <f>A92+1</f>
        <v>16</v>
      </c>
      <c r="B96" s="184" t="s">
        <v>380</v>
      </c>
      <c r="C96" s="113"/>
      <c r="D96" s="112"/>
      <c r="E96" s="116"/>
      <c r="F96" s="92"/>
    </row>
    <row r="97" spans="1:6" s="15" customFormat="1" ht="78.75" x14ac:dyDescent="0.25">
      <c r="A97" s="58"/>
      <c r="B97" s="34" t="s">
        <v>388</v>
      </c>
      <c r="E97" s="297"/>
      <c r="F97" s="194"/>
    </row>
    <row r="98" spans="1:6" s="15" customFormat="1" x14ac:dyDescent="0.25">
      <c r="A98" s="58" t="s">
        <v>201</v>
      </c>
      <c r="B98" s="34" t="s">
        <v>216</v>
      </c>
      <c r="C98" s="113" t="s">
        <v>199</v>
      </c>
      <c r="D98" s="112">
        <v>70</v>
      </c>
      <c r="E98" s="116"/>
      <c r="F98" s="92">
        <f>E98*D98</f>
        <v>0</v>
      </c>
    </row>
    <row r="99" spans="1:6" s="15" customFormat="1" x14ac:dyDescent="0.25">
      <c r="A99" s="58" t="s">
        <v>202</v>
      </c>
      <c r="B99" s="34" t="s">
        <v>217</v>
      </c>
      <c r="C99" s="113" t="s">
        <v>189</v>
      </c>
      <c r="D99" s="112">
        <v>95</v>
      </c>
      <c r="E99" s="116"/>
      <c r="F99" s="92">
        <f>E99*D99</f>
        <v>0</v>
      </c>
    </row>
    <row r="100" spans="1:6" s="15" customFormat="1" x14ac:dyDescent="0.25">
      <c r="A100" s="58"/>
      <c r="B100" s="83"/>
      <c r="C100" s="113"/>
      <c r="D100" s="112"/>
      <c r="E100" s="116"/>
      <c r="F100" s="92"/>
    </row>
    <row r="101" spans="1:6" s="15" customFormat="1" x14ac:dyDescent="0.25">
      <c r="A101" s="58">
        <f>A96+1</f>
        <v>17</v>
      </c>
      <c r="B101" s="184" t="s">
        <v>401</v>
      </c>
      <c r="C101" s="113"/>
      <c r="D101" s="112"/>
      <c r="E101" s="116"/>
      <c r="F101" s="92"/>
    </row>
    <row r="102" spans="1:6" s="15" customFormat="1" ht="94.5" x14ac:dyDescent="0.25">
      <c r="A102" s="58"/>
      <c r="B102" s="34" t="s">
        <v>402</v>
      </c>
      <c r="C102" s="113"/>
      <c r="D102" s="112"/>
      <c r="E102" s="116"/>
      <c r="F102" s="92"/>
    </row>
    <row r="103" spans="1:6" s="15" customFormat="1" x14ac:dyDescent="0.25">
      <c r="A103" s="58"/>
      <c r="B103" s="34" t="s">
        <v>389</v>
      </c>
      <c r="C103" s="113" t="s">
        <v>199</v>
      </c>
      <c r="D103" s="112">
        <v>200</v>
      </c>
      <c r="E103" s="116"/>
      <c r="F103" s="92">
        <f>D103*E103</f>
        <v>0</v>
      </c>
    </row>
    <row r="104" spans="1:6" s="15" customFormat="1" x14ac:dyDescent="0.25">
      <c r="A104" s="58"/>
      <c r="B104" s="83"/>
      <c r="C104" s="113"/>
      <c r="D104" s="112"/>
      <c r="E104" s="116"/>
      <c r="F104" s="92"/>
    </row>
    <row r="105" spans="1:6" s="15" customFormat="1" x14ac:dyDescent="0.25">
      <c r="A105" s="58">
        <f>A101+1</f>
        <v>18</v>
      </c>
      <c r="B105" s="184" t="s">
        <v>220</v>
      </c>
      <c r="C105" s="113"/>
      <c r="D105" s="112"/>
      <c r="E105" s="116"/>
      <c r="F105" s="92"/>
    </row>
    <row r="106" spans="1:6" s="15" customFormat="1" ht="63" x14ac:dyDescent="0.25">
      <c r="A106" s="58"/>
      <c r="B106" s="34" t="s">
        <v>391</v>
      </c>
      <c r="C106" s="113"/>
      <c r="D106" s="112"/>
      <c r="E106" s="116"/>
      <c r="F106" s="92"/>
    </row>
    <row r="107" spans="1:6" s="15" customFormat="1" x14ac:dyDescent="0.25">
      <c r="A107" s="58" t="s">
        <v>201</v>
      </c>
      <c r="B107" s="34" t="s">
        <v>221</v>
      </c>
      <c r="C107" s="113" t="s">
        <v>199</v>
      </c>
      <c r="D107" s="112">
        <v>90</v>
      </c>
      <c r="E107" s="116"/>
      <c r="F107" s="92">
        <f>D107*E107</f>
        <v>0</v>
      </c>
    </row>
    <row r="108" spans="1:6" s="15" customFormat="1" x14ac:dyDescent="0.25">
      <c r="A108" s="58" t="s">
        <v>202</v>
      </c>
      <c r="B108" s="34" t="s">
        <v>320</v>
      </c>
      <c r="C108" s="113" t="s">
        <v>199</v>
      </c>
      <c r="D108" s="112">
        <v>100</v>
      </c>
      <c r="E108" s="116"/>
      <c r="F108" s="92">
        <f>D108*E108</f>
        <v>0</v>
      </c>
    </row>
    <row r="109" spans="1:6" s="15" customFormat="1" x14ac:dyDescent="0.25">
      <c r="A109" s="58" t="s">
        <v>203</v>
      </c>
      <c r="B109" s="34" t="s">
        <v>321</v>
      </c>
      <c r="C109" s="113" t="s">
        <v>199</v>
      </c>
      <c r="D109" s="112">
        <v>7</v>
      </c>
      <c r="E109" s="116"/>
      <c r="F109" s="92">
        <f>D109*E109</f>
        <v>0</v>
      </c>
    </row>
    <row r="110" spans="1:6" s="15" customFormat="1" ht="18" x14ac:dyDescent="0.25">
      <c r="A110" s="58" t="s">
        <v>204</v>
      </c>
      <c r="B110" s="34" t="s">
        <v>390</v>
      </c>
      <c r="C110" s="113" t="s">
        <v>218</v>
      </c>
      <c r="D110" s="112">
        <f>10*0.05</f>
        <v>0.5</v>
      </c>
      <c r="E110" s="116"/>
      <c r="F110" s="92">
        <f>D110*E110</f>
        <v>0</v>
      </c>
    </row>
    <row r="111" spans="1:6" s="15" customFormat="1" x14ac:dyDescent="0.25">
      <c r="A111" s="58"/>
      <c r="B111" s="34"/>
      <c r="C111" s="113"/>
      <c r="D111" s="112"/>
      <c r="E111" s="116"/>
      <c r="F111" s="92"/>
    </row>
    <row r="112" spans="1:6" s="15" customFormat="1" x14ac:dyDescent="0.25">
      <c r="A112" s="58">
        <f>A105+1</f>
        <v>19</v>
      </c>
      <c r="B112" s="184" t="s">
        <v>323</v>
      </c>
      <c r="C112" s="113"/>
      <c r="D112" s="112"/>
      <c r="E112" s="116"/>
      <c r="F112" s="92"/>
    </row>
    <row r="113" spans="1:6" s="15" customFormat="1" ht="63" x14ac:dyDescent="0.25">
      <c r="A113" s="58"/>
      <c r="B113" s="34" t="s">
        <v>392</v>
      </c>
      <c r="C113" s="113"/>
      <c r="D113" s="112"/>
      <c r="E113" s="116"/>
      <c r="F113" s="92"/>
    </row>
    <row r="114" spans="1:6" s="15" customFormat="1" x14ac:dyDescent="0.25">
      <c r="A114" s="58" t="s">
        <v>201</v>
      </c>
      <c r="B114" s="34" t="s">
        <v>393</v>
      </c>
      <c r="C114" s="113" t="s">
        <v>199</v>
      </c>
      <c r="D114" s="112">
        <v>50</v>
      </c>
      <c r="E114" s="116"/>
      <c r="F114" s="92">
        <f>D114*E114</f>
        <v>0</v>
      </c>
    </row>
    <row r="115" spans="1:6" s="15" customFormat="1" x14ac:dyDescent="0.25">
      <c r="A115" s="58" t="s">
        <v>202</v>
      </c>
      <c r="B115" s="34" t="s">
        <v>394</v>
      </c>
      <c r="C115" s="113" t="s">
        <v>199</v>
      </c>
      <c r="D115" s="112">
        <v>50</v>
      </c>
      <c r="E115" s="116"/>
      <c r="F115" s="92">
        <f>D115*E115</f>
        <v>0</v>
      </c>
    </row>
    <row r="116" spans="1:6" s="15" customFormat="1" x14ac:dyDescent="0.25">
      <c r="A116" s="58" t="s">
        <v>203</v>
      </c>
      <c r="B116" s="34" t="s">
        <v>395</v>
      </c>
      <c r="C116" s="113" t="s">
        <v>199</v>
      </c>
      <c r="D116" s="112">
        <v>50</v>
      </c>
      <c r="E116" s="116"/>
      <c r="F116" s="92">
        <f>D116*E116</f>
        <v>0</v>
      </c>
    </row>
    <row r="117" spans="1:6" s="15" customFormat="1" x14ac:dyDescent="0.25">
      <c r="A117" s="58" t="s">
        <v>203</v>
      </c>
      <c r="B117" s="34" t="s">
        <v>396</v>
      </c>
      <c r="C117" s="113" t="s">
        <v>199</v>
      </c>
      <c r="D117" s="112">
        <v>50</v>
      </c>
      <c r="E117" s="116"/>
      <c r="F117" s="92">
        <f>D117*E117</f>
        <v>0</v>
      </c>
    </row>
    <row r="118" spans="1:6" s="15" customFormat="1" x14ac:dyDescent="0.25">
      <c r="A118" s="58"/>
      <c r="B118" s="266"/>
      <c r="C118" s="113"/>
      <c r="D118" s="112"/>
      <c r="E118" s="114"/>
      <c r="F118" s="91"/>
    </row>
    <row r="119" spans="1:6" x14ac:dyDescent="0.25">
      <c r="A119" s="57"/>
      <c r="B119" s="31" t="str">
        <f>"UKUPNO - "&amp;TEXT(A26,) &amp;" " &amp;TEXT(B26,)&amp;" (kn):"</f>
        <v>UKUPNO - A.2. RADOVI DEMONTAŽE I RUŠENJA (kn):</v>
      </c>
      <c r="C119" s="102"/>
      <c r="D119" s="103"/>
      <c r="E119" s="118"/>
      <c r="F119" s="90">
        <f>SUM(F27:F118)</f>
        <v>0</v>
      </c>
    </row>
    <row r="120" spans="1:6" x14ac:dyDescent="0.25">
      <c r="B120" s="30"/>
      <c r="C120" s="100"/>
      <c r="D120" s="101"/>
      <c r="E120" s="115"/>
      <c r="F120" s="90"/>
    </row>
    <row r="121" spans="1:6" x14ac:dyDescent="0.25">
      <c r="B121" s="30"/>
      <c r="C121" s="100"/>
      <c r="D121" s="101"/>
      <c r="E121" s="115"/>
      <c r="F121" s="90"/>
    </row>
    <row r="122" spans="1:6" x14ac:dyDescent="0.25">
      <c r="A122" s="57" t="str">
        <f>TEXT($A$7,)&amp;"3."</f>
        <v>A.3.</v>
      </c>
      <c r="B122" s="31" t="s">
        <v>0</v>
      </c>
      <c r="C122" s="102"/>
      <c r="D122" s="103"/>
      <c r="E122" s="118"/>
      <c r="F122" s="88"/>
    </row>
    <row r="123" spans="1:6" s="15" customFormat="1" x14ac:dyDescent="0.25">
      <c r="A123" s="58"/>
      <c r="B123" s="28"/>
      <c r="C123" s="104"/>
      <c r="D123" s="105"/>
      <c r="E123" s="143"/>
      <c r="F123" s="89"/>
    </row>
    <row r="124" spans="1:6" s="15" customFormat="1" x14ac:dyDescent="0.25">
      <c r="A124" s="58">
        <v>1</v>
      </c>
      <c r="B124" s="28" t="s">
        <v>398</v>
      </c>
      <c r="C124" s="113"/>
      <c r="D124" s="112"/>
      <c r="E124" s="116"/>
      <c r="F124" s="92"/>
    </row>
    <row r="125" spans="1:6" s="15" customFormat="1" ht="78.75" x14ac:dyDescent="0.25">
      <c r="A125" s="58"/>
      <c r="B125" s="83" t="s">
        <v>400</v>
      </c>
      <c r="C125" s="113"/>
      <c r="D125" s="112"/>
      <c r="E125" s="116"/>
      <c r="F125" s="92"/>
    </row>
    <row r="126" spans="1:6" s="15" customFormat="1" ht="18" x14ac:dyDescent="0.25">
      <c r="A126" s="58"/>
      <c r="B126" s="83" t="s">
        <v>399</v>
      </c>
      <c r="C126" s="113" t="s">
        <v>193</v>
      </c>
      <c r="D126" s="112">
        <f>50</f>
        <v>50</v>
      </c>
      <c r="E126" s="116"/>
      <c r="F126" s="92">
        <f>D126*E126</f>
        <v>0</v>
      </c>
    </row>
    <row r="127" spans="1:6" x14ac:dyDescent="0.25">
      <c r="B127" s="30"/>
      <c r="C127" s="100"/>
      <c r="D127" s="101"/>
      <c r="E127" s="115"/>
      <c r="F127" s="90"/>
    </row>
    <row r="128" spans="1:6" s="15" customFormat="1" x14ac:dyDescent="0.25">
      <c r="A128" s="58">
        <f>A124+1</f>
        <v>2</v>
      </c>
      <c r="B128" s="28" t="s">
        <v>223</v>
      </c>
      <c r="C128" s="113"/>
      <c r="D128" s="112"/>
      <c r="E128" s="116"/>
      <c r="F128" s="92"/>
    </row>
    <row r="129" spans="1:15" s="15" customFormat="1" ht="63" x14ac:dyDescent="0.25">
      <c r="A129" s="58"/>
      <c r="B129" s="83" t="s">
        <v>397</v>
      </c>
      <c r="C129" s="113" t="s">
        <v>190</v>
      </c>
      <c r="D129" s="112">
        <v>3</v>
      </c>
      <c r="E129" s="116"/>
      <c r="F129" s="92">
        <f>D129*E129</f>
        <v>0</v>
      </c>
    </row>
    <row r="130" spans="1:15" s="15" customFormat="1" x14ac:dyDescent="0.25">
      <c r="A130" s="58"/>
      <c r="B130" s="83"/>
      <c r="C130" s="113"/>
      <c r="D130" s="112"/>
      <c r="E130" s="116"/>
      <c r="F130" s="92"/>
    </row>
    <row r="131" spans="1:15" x14ac:dyDescent="0.25">
      <c r="A131" s="187">
        <f>A128+1</f>
        <v>3</v>
      </c>
      <c r="B131" s="184" t="s">
        <v>495</v>
      </c>
      <c r="D131" s="112"/>
      <c r="E131" s="114"/>
      <c r="G131" s="15"/>
      <c r="H131" s="15"/>
      <c r="I131" s="15"/>
      <c r="J131" s="15"/>
      <c r="K131" s="15"/>
      <c r="L131" s="15"/>
      <c r="M131" s="15"/>
      <c r="N131" s="15"/>
      <c r="O131" s="15"/>
    </row>
    <row r="132" spans="1:15" s="138" customFormat="1" ht="78.75" x14ac:dyDescent="0.25">
      <c r="A132" s="134"/>
      <c r="B132" s="233" t="s">
        <v>496</v>
      </c>
      <c r="C132" s="234"/>
      <c r="D132" s="235"/>
      <c r="E132" s="238"/>
      <c r="F132" s="235"/>
      <c r="G132" s="262"/>
      <c r="H132" s="262"/>
      <c r="I132" s="262"/>
      <c r="J132" s="262"/>
      <c r="K132" s="262"/>
      <c r="L132" s="262"/>
      <c r="M132" s="262"/>
      <c r="N132" s="262"/>
      <c r="O132" s="262"/>
    </row>
    <row r="133" spans="1:15" s="138" customFormat="1" x14ac:dyDescent="0.25">
      <c r="A133" s="134"/>
      <c r="B133" s="243" t="s">
        <v>497</v>
      </c>
      <c r="C133" s="234" t="s">
        <v>190</v>
      </c>
      <c r="D133" s="235">
        <v>8</v>
      </c>
      <c r="E133" s="238"/>
      <c r="F133" s="91">
        <f>D133*E133</f>
        <v>0</v>
      </c>
      <c r="G133" s="262"/>
      <c r="H133" s="262"/>
      <c r="I133" s="262"/>
      <c r="J133" s="262"/>
      <c r="K133" s="262"/>
      <c r="L133" s="262"/>
      <c r="M133" s="262"/>
      <c r="N133" s="262"/>
      <c r="O133" s="262"/>
    </row>
    <row r="134" spans="1:15" s="15" customFormat="1" x14ac:dyDescent="0.25">
      <c r="A134" s="58"/>
      <c r="B134" s="83"/>
      <c r="C134" s="113"/>
      <c r="D134" s="112"/>
      <c r="E134" s="114"/>
      <c r="F134" s="91"/>
    </row>
    <row r="135" spans="1:15" s="15" customFormat="1" x14ac:dyDescent="0.25">
      <c r="A135" s="58">
        <f>A131+1</f>
        <v>4</v>
      </c>
      <c r="B135" s="28" t="s">
        <v>646</v>
      </c>
      <c r="C135" s="195"/>
      <c r="D135" s="196"/>
      <c r="E135" s="116"/>
      <c r="F135" s="91"/>
    </row>
    <row r="136" spans="1:15" s="15" customFormat="1" ht="110.25" x14ac:dyDescent="0.25">
      <c r="A136" s="58"/>
      <c r="B136" s="83" t="s">
        <v>648</v>
      </c>
      <c r="C136" s="195"/>
      <c r="D136" s="196"/>
      <c r="E136" s="116"/>
      <c r="F136" s="91"/>
    </row>
    <row r="137" spans="1:15" s="15" customFormat="1" x14ac:dyDescent="0.25">
      <c r="A137" s="58"/>
      <c r="B137" s="83" t="s">
        <v>647</v>
      </c>
      <c r="C137" s="195"/>
      <c r="D137" s="196"/>
      <c r="E137" s="116"/>
      <c r="F137" s="91"/>
    </row>
    <row r="138" spans="1:15" s="15" customFormat="1" x14ac:dyDescent="0.25">
      <c r="A138" s="58"/>
      <c r="B138" s="34" t="s">
        <v>649</v>
      </c>
      <c r="C138" s="106" t="s">
        <v>212</v>
      </c>
      <c r="D138" s="112">
        <v>2.5</v>
      </c>
      <c r="E138" s="116"/>
      <c r="F138" s="91">
        <f>D138*E138</f>
        <v>0</v>
      </c>
    </row>
    <row r="139" spans="1:15" x14ac:dyDescent="0.25">
      <c r="A139" s="126"/>
      <c r="B139" s="82"/>
      <c r="C139" s="110"/>
      <c r="D139" s="111"/>
      <c r="E139" s="144"/>
      <c r="F139" s="93"/>
    </row>
    <row r="140" spans="1:15" ht="31.5" x14ac:dyDescent="0.25">
      <c r="A140" s="57"/>
      <c r="B140" s="31" t="str">
        <f>"UKUPNO - "&amp;TEXT(A122,) &amp;" " &amp;TEXT(B122,)&amp;" (kn):"</f>
        <v>UKUPNO - A.3. BETONSKI I ARMIRANOBETONSKI RADOVI (kn):</v>
      </c>
      <c r="C140" s="102"/>
      <c r="D140" s="103"/>
      <c r="E140" s="117"/>
      <c r="F140" s="90">
        <f>SUM(F124:F139)</f>
        <v>0</v>
      </c>
    </row>
    <row r="141" spans="1:15" s="15" customFormat="1" x14ac:dyDescent="0.25">
      <c r="A141" s="58"/>
      <c r="B141" s="28"/>
      <c r="C141" s="104"/>
      <c r="D141" s="105"/>
      <c r="E141" s="116"/>
      <c r="F141" s="89"/>
    </row>
    <row r="142" spans="1:15" x14ac:dyDescent="0.25">
      <c r="B142" s="30"/>
      <c r="C142" s="100"/>
      <c r="E142" s="114"/>
      <c r="F142" s="90"/>
    </row>
    <row r="143" spans="1:15" x14ac:dyDescent="0.25">
      <c r="A143" s="57" t="str">
        <f>TEXT($A$7,)&amp;"4."</f>
        <v>A.4.</v>
      </c>
      <c r="B143" s="31" t="s">
        <v>91</v>
      </c>
      <c r="C143" s="102"/>
      <c r="D143" s="103"/>
      <c r="E143" s="117"/>
      <c r="F143" s="88"/>
    </row>
    <row r="144" spans="1:15" s="15" customFormat="1" x14ac:dyDescent="0.25">
      <c r="A144" s="58"/>
      <c r="B144" s="28"/>
      <c r="C144" s="104"/>
      <c r="D144" s="105"/>
      <c r="E144" s="116"/>
      <c r="F144" s="89"/>
    </row>
    <row r="145" spans="1:15" x14ac:dyDescent="0.25">
      <c r="A145" s="187">
        <f>A141+1</f>
        <v>1</v>
      </c>
      <c r="B145" s="30" t="s">
        <v>492</v>
      </c>
      <c r="E145" s="114"/>
      <c r="G145" s="15"/>
      <c r="H145" s="15"/>
      <c r="I145" s="15"/>
      <c r="J145" s="15"/>
      <c r="K145" s="15"/>
      <c r="L145" s="15"/>
      <c r="M145" s="15"/>
      <c r="N145" s="15"/>
      <c r="O145" s="15"/>
    </row>
    <row r="146" spans="1:15" ht="78.75" x14ac:dyDescent="0.25">
      <c r="B146" s="29" t="s">
        <v>493</v>
      </c>
      <c r="E146" s="114"/>
      <c r="G146" s="15"/>
      <c r="H146" s="15"/>
      <c r="I146" s="15"/>
      <c r="J146" s="15"/>
      <c r="K146" s="15"/>
      <c r="L146" s="15"/>
      <c r="M146" s="15"/>
      <c r="N146" s="15"/>
      <c r="O146" s="15"/>
    </row>
    <row r="147" spans="1:15" ht="18" x14ac:dyDescent="0.25">
      <c r="B147" s="29" t="s">
        <v>378</v>
      </c>
      <c r="C147" s="106" t="s">
        <v>218</v>
      </c>
      <c r="D147" s="112">
        <v>2.2000000000000002</v>
      </c>
      <c r="E147" s="114"/>
      <c r="F147" s="91">
        <f>D147*E147</f>
        <v>0</v>
      </c>
      <c r="G147" s="15"/>
      <c r="H147" s="15"/>
      <c r="I147" s="15"/>
      <c r="J147" s="15"/>
      <c r="K147" s="15"/>
      <c r="L147" s="15"/>
      <c r="M147" s="15"/>
      <c r="N147" s="15"/>
      <c r="O147" s="15"/>
    </row>
    <row r="148" spans="1:15" x14ac:dyDescent="0.25">
      <c r="D148" s="112"/>
      <c r="E148" s="114"/>
      <c r="F148" s="191"/>
      <c r="G148" s="15"/>
      <c r="H148" s="15"/>
      <c r="I148" s="15"/>
      <c r="J148" s="15"/>
      <c r="K148" s="15"/>
      <c r="L148" s="15"/>
      <c r="M148" s="15"/>
      <c r="N148" s="15"/>
      <c r="O148" s="15"/>
    </row>
    <row r="149" spans="1:15" x14ac:dyDescent="0.25">
      <c r="A149" s="187">
        <f>A145+1</f>
        <v>2</v>
      </c>
      <c r="B149" s="30" t="s">
        <v>494</v>
      </c>
      <c r="E149" s="114"/>
      <c r="G149" s="15"/>
      <c r="H149" s="15"/>
      <c r="I149" s="15"/>
      <c r="J149" s="15"/>
      <c r="K149" s="15"/>
      <c r="L149" s="15"/>
      <c r="M149" s="15"/>
      <c r="N149" s="15"/>
      <c r="O149" s="15"/>
    </row>
    <row r="150" spans="1:15" ht="78.75" x14ac:dyDescent="0.25">
      <c r="B150" s="29" t="s">
        <v>493</v>
      </c>
      <c r="E150" s="114"/>
      <c r="G150" s="15"/>
      <c r="H150" s="15"/>
      <c r="I150" s="15"/>
      <c r="J150" s="15"/>
      <c r="K150" s="15"/>
      <c r="L150" s="15"/>
      <c r="M150" s="15"/>
      <c r="N150" s="15"/>
      <c r="O150" s="15"/>
    </row>
    <row r="151" spans="1:15" ht="18" x14ac:dyDescent="0.25">
      <c r="B151" s="29" t="s">
        <v>488</v>
      </c>
      <c r="D151" s="112"/>
      <c r="E151" s="114"/>
      <c r="G151" s="15"/>
      <c r="H151" s="15"/>
      <c r="I151" s="15"/>
      <c r="J151" s="15"/>
      <c r="K151" s="15"/>
      <c r="L151" s="15"/>
      <c r="M151" s="15"/>
      <c r="N151" s="15"/>
      <c r="O151" s="15"/>
    </row>
    <row r="152" spans="1:15" ht="18" x14ac:dyDescent="0.25">
      <c r="A152" s="56" t="s">
        <v>201</v>
      </c>
      <c r="B152" s="32" t="s">
        <v>489</v>
      </c>
      <c r="C152" s="106" t="s">
        <v>193</v>
      </c>
      <c r="D152" s="112">
        <v>4.5</v>
      </c>
      <c r="E152" s="114"/>
      <c r="F152" s="91">
        <f>D152*E152</f>
        <v>0</v>
      </c>
      <c r="G152" s="15"/>
      <c r="H152" s="15"/>
      <c r="I152" s="15"/>
      <c r="J152" s="15"/>
      <c r="K152" s="15"/>
      <c r="L152" s="15"/>
      <c r="M152" s="15"/>
      <c r="N152" s="15"/>
      <c r="O152" s="15"/>
    </row>
    <row r="153" spans="1:15" ht="18" x14ac:dyDescent="0.25">
      <c r="A153" s="56" t="s">
        <v>202</v>
      </c>
      <c r="B153" s="32" t="s">
        <v>490</v>
      </c>
      <c r="C153" s="106" t="s">
        <v>193</v>
      </c>
      <c r="D153" s="112">
        <v>40</v>
      </c>
      <c r="E153" s="114"/>
      <c r="F153" s="91">
        <f>D153*E153</f>
        <v>0</v>
      </c>
      <c r="G153" s="15"/>
      <c r="H153" s="15"/>
      <c r="I153" s="15"/>
      <c r="J153" s="15"/>
      <c r="K153" s="15"/>
      <c r="L153" s="15"/>
      <c r="M153" s="15"/>
      <c r="N153" s="15"/>
      <c r="O153" s="15"/>
    </row>
    <row r="154" spans="1:15" ht="18" x14ac:dyDescent="0.25">
      <c r="A154" s="56" t="s">
        <v>203</v>
      </c>
      <c r="B154" s="32" t="s">
        <v>491</v>
      </c>
      <c r="C154" s="106" t="s">
        <v>193</v>
      </c>
      <c r="D154" s="112">
        <v>7</v>
      </c>
      <c r="E154" s="114"/>
      <c r="F154" s="91">
        <f>D154*E154</f>
        <v>0</v>
      </c>
      <c r="G154" s="15"/>
      <c r="H154" s="15"/>
      <c r="I154" s="15"/>
      <c r="J154" s="15"/>
      <c r="K154" s="15"/>
      <c r="L154" s="15"/>
      <c r="M154" s="15"/>
      <c r="N154" s="15"/>
      <c r="O154" s="15"/>
    </row>
    <row r="155" spans="1:15" x14ac:dyDescent="0.25">
      <c r="D155" s="112"/>
      <c r="E155" s="114"/>
      <c r="F155" s="191"/>
    </row>
    <row r="156" spans="1:15" x14ac:dyDescent="0.25">
      <c r="A156" s="187">
        <f>A149+1</f>
        <v>3</v>
      </c>
      <c r="B156" s="30" t="s">
        <v>403</v>
      </c>
      <c r="D156" s="112"/>
      <c r="E156" s="114"/>
    </row>
    <row r="157" spans="1:15" ht="126" x14ac:dyDescent="0.25">
      <c r="B157" s="29" t="s">
        <v>404</v>
      </c>
      <c r="D157" s="112"/>
      <c r="E157" s="114"/>
    </row>
    <row r="158" spans="1:15" ht="18" x14ac:dyDescent="0.25">
      <c r="B158" s="29" t="s">
        <v>225</v>
      </c>
      <c r="C158" s="106" t="s">
        <v>193</v>
      </c>
      <c r="D158" s="112">
        <v>315</v>
      </c>
      <c r="E158" s="114"/>
      <c r="F158" s="91">
        <f>D158*E158</f>
        <v>0</v>
      </c>
    </row>
    <row r="159" spans="1:15" s="192" customFormat="1" x14ac:dyDescent="0.25">
      <c r="A159" s="187"/>
      <c r="B159" s="202"/>
      <c r="C159" s="188"/>
      <c r="D159" s="189"/>
      <c r="E159" s="190"/>
      <c r="F159" s="191"/>
    </row>
    <row r="160" spans="1:15" s="192" customFormat="1" x14ac:dyDescent="0.25">
      <c r="A160" s="187">
        <f>A156+1</f>
        <v>4</v>
      </c>
      <c r="B160" s="33" t="s">
        <v>226</v>
      </c>
      <c r="C160" s="188"/>
      <c r="D160" s="203"/>
      <c r="E160" s="264"/>
      <c r="F160" s="204"/>
    </row>
    <row r="161" spans="1:6" s="192" customFormat="1" ht="141.75" x14ac:dyDescent="0.25">
      <c r="A161" s="187"/>
      <c r="B161" s="202" t="s">
        <v>405</v>
      </c>
      <c r="C161" s="188"/>
      <c r="D161" s="203"/>
      <c r="E161" s="264"/>
      <c r="F161" s="191"/>
    </row>
    <row r="162" spans="1:6" s="192" customFormat="1" ht="18" x14ac:dyDescent="0.25">
      <c r="A162" s="187"/>
      <c r="B162" s="29" t="s">
        <v>225</v>
      </c>
      <c r="C162" s="106" t="s">
        <v>193</v>
      </c>
      <c r="D162" s="112">
        <v>60</v>
      </c>
      <c r="E162" s="116"/>
      <c r="F162" s="91">
        <f>D162*E162</f>
        <v>0</v>
      </c>
    </row>
    <row r="163" spans="1:6" s="192" customFormat="1" x14ac:dyDescent="0.25">
      <c r="A163" s="187"/>
      <c r="B163" s="205"/>
      <c r="C163" s="106"/>
      <c r="D163" s="112"/>
      <c r="E163" s="116"/>
      <c r="F163" s="91"/>
    </row>
    <row r="164" spans="1:6" s="192" customFormat="1" x14ac:dyDescent="0.25">
      <c r="A164" s="187">
        <f>A160+1</f>
        <v>5</v>
      </c>
      <c r="B164" s="33" t="s">
        <v>227</v>
      </c>
      <c r="C164" s="188"/>
      <c r="D164" s="189"/>
      <c r="E164" s="264"/>
      <c r="F164" s="191"/>
    </row>
    <row r="165" spans="1:6" ht="47.25" x14ac:dyDescent="0.25">
      <c r="B165" s="29" t="s">
        <v>406</v>
      </c>
      <c r="E165" s="116"/>
    </row>
    <row r="166" spans="1:6" s="4" customFormat="1" x14ac:dyDescent="0.25">
      <c r="A166" s="56"/>
      <c r="B166" s="29" t="s">
        <v>228</v>
      </c>
      <c r="C166" s="106" t="s">
        <v>189</v>
      </c>
      <c r="D166" s="112">
        <v>300</v>
      </c>
      <c r="E166" s="116"/>
      <c r="F166" s="91">
        <f>D166*E166</f>
        <v>0</v>
      </c>
    </row>
    <row r="167" spans="1:6" s="4" customFormat="1" x14ac:dyDescent="0.25">
      <c r="A167" s="56"/>
      <c r="B167" s="29"/>
      <c r="C167" s="106"/>
      <c r="D167" s="107"/>
      <c r="E167" s="116"/>
      <c r="F167" s="91"/>
    </row>
    <row r="168" spans="1:6" s="15" customFormat="1" x14ac:dyDescent="0.25">
      <c r="A168" s="58">
        <f>A164+1</f>
        <v>6</v>
      </c>
      <c r="B168" s="28" t="s">
        <v>229</v>
      </c>
      <c r="C168" s="113"/>
      <c r="D168" s="112"/>
      <c r="E168" s="116"/>
      <c r="F168" s="92"/>
    </row>
    <row r="169" spans="1:6" s="15" customFormat="1" ht="78.75" x14ac:dyDescent="0.25">
      <c r="A169" s="58"/>
      <c r="B169" s="83" t="s">
        <v>322</v>
      </c>
      <c r="C169" s="113"/>
      <c r="D169" s="112"/>
      <c r="E169" s="116"/>
      <c r="F169" s="92"/>
    </row>
    <row r="170" spans="1:6" s="15" customFormat="1" x14ac:dyDescent="0.25">
      <c r="A170" s="58"/>
      <c r="B170" s="83" t="s">
        <v>228</v>
      </c>
      <c r="C170" s="113" t="s">
        <v>189</v>
      </c>
      <c r="D170" s="112">
        <v>40</v>
      </c>
      <c r="E170" s="116"/>
      <c r="F170" s="92">
        <f>D170*E170</f>
        <v>0</v>
      </c>
    </row>
    <row r="171" spans="1:6" s="15" customFormat="1" x14ac:dyDescent="0.25">
      <c r="A171" s="58"/>
      <c r="B171" s="83"/>
      <c r="C171" s="113"/>
      <c r="D171" s="112"/>
      <c r="E171" s="116"/>
      <c r="F171" s="92"/>
    </row>
    <row r="172" spans="1:6" s="15" customFormat="1" x14ac:dyDescent="0.25">
      <c r="A172" s="58">
        <f>A168+1</f>
        <v>7</v>
      </c>
      <c r="B172" s="28" t="s">
        <v>230</v>
      </c>
      <c r="C172" s="113"/>
      <c r="D172" s="112"/>
      <c r="E172" s="116"/>
      <c r="F172" s="92"/>
    </row>
    <row r="173" spans="1:6" s="15" customFormat="1" ht="78.75" x14ac:dyDescent="0.25">
      <c r="A173" s="58"/>
      <c r="B173" s="83" t="s">
        <v>407</v>
      </c>
      <c r="C173" s="113"/>
      <c r="D173" s="112"/>
      <c r="E173" s="116"/>
      <c r="F173" s="92"/>
    </row>
    <row r="174" spans="1:6" s="15" customFormat="1" x14ac:dyDescent="0.25">
      <c r="A174" s="58"/>
      <c r="B174" s="83" t="s">
        <v>228</v>
      </c>
      <c r="C174" s="113" t="s">
        <v>189</v>
      </c>
      <c r="D174" s="112">
        <f>D170</f>
        <v>40</v>
      </c>
      <c r="E174" s="116"/>
      <c r="F174" s="92">
        <f>D174*E174</f>
        <v>0</v>
      </c>
    </row>
    <row r="175" spans="1:6" s="15" customFormat="1" x14ac:dyDescent="0.25">
      <c r="A175" s="58"/>
      <c r="B175" s="83"/>
      <c r="C175" s="113"/>
      <c r="D175" s="112"/>
      <c r="E175" s="116"/>
      <c r="F175" s="92"/>
    </row>
    <row r="176" spans="1:6" s="15" customFormat="1" x14ac:dyDescent="0.25">
      <c r="A176" s="58">
        <f>A172+1</f>
        <v>8</v>
      </c>
      <c r="B176" s="28" t="s">
        <v>581</v>
      </c>
      <c r="C176" s="113"/>
      <c r="D176" s="112"/>
      <c r="E176" s="116"/>
      <c r="F176" s="92" t="s">
        <v>76</v>
      </c>
    </row>
    <row r="177" spans="1:14" s="15" customFormat="1" ht="110.25" x14ac:dyDescent="0.25">
      <c r="A177" s="58"/>
      <c r="B177" s="83" t="s">
        <v>583</v>
      </c>
      <c r="C177" s="113"/>
      <c r="D177" s="112"/>
      <c r="E177" s="116"/>
      <c r="F177" s="92" t="s">
        <v>76</v>
      </c>
    </row>
    <row r="178" spans="1:14" s="15" customFormat="1" x14ac:dyDescent="0.25">
      <c r="A178" s="58"/>
      <c r="B178" s="83" t="s">
        <v>225</v>
      </c>
      <c r="C178" s="113" t="s">
        <v>199</v>
      </c>
      <c r="D178" s="112">
        <v>60</v>
      </c>
      <c r="E178" s="116"/>
      <c r="F178" s="92">
        <f>D178*E178</f>
        <v>0</v>
      </c>
    </row>
    <row r="179" spans="1:14" s="15" customFormat="1" x14ac:dyDescent="0.25">
      <c r="A179" s="58"/>
      <c r="B179" s="83"/>
      <c r="C179" s="113"/>
      <c r="D179" s="112"/>
      <c r="E179" s="116"/>
      <c r="F179" s="92"/>
    </row>
    <row r="180" spans="1:14" x14ac:dyDescent="0.25">
      <c r="A180" s="57"/>
      <c r="B180" s="31" t="str">
        <f>"UKUPNO - "&amp;TEXT(A143,) &amp;" " &amp;TEXT(B143,)&amp;" (kn):"</f>
        <v>UKUPNO - A.4.  ZIDARSKI RADOVI (kn):</v>
      </c>
      <c r="C180" s="102"/>
      <c r="D180" s="103"/>
      <c r="E180" s="118"/>
      <c r="F180" s="90">
        <f>SUM(F144:F179)</f>
        <v>0</v>
      </c>
    </row>
    <row r="181" spans="1:14" s="15" customFormat="1" x14ac:dyDescent="0.25">
      <c r="A181" s="58"/>
      <c r="B181" s="28"/>
      <c r="C181" s="104"/>
      <c r="D181" s="105"/>
      <c r="E181" s="143"/>
      <c r="F181" s="89"/>
    </row>
    <row r="182" spans="1:14" x14ac:dyDescent="0.25">
      <c r="B182" s="30"/>
      <c r="E182" s="114"/>
      <c r="F182" s="90"/>
    </row>
    <row r="183" spans="1:14" x14ac:dyDescent="0.25">
      <c r="A183" s="57" t="str">
        <f>TEXT($A$7,)&amp;"5."</f>
        <v>A.5.</v>
      </c>
      <c r="B183" s="31" t="s">
        <v>7</v>
      </c>
      <c r="C183" s="102"/>
      <c r="D183" s="103"/>
      <c r="E183" s="117"/>
      <c r="F183" s="88"/>
    </row>
    <row r="184" spans="1:14" x14ac:dyDescent="0.25">
      <c r="B184" s="30"/>
      <c r="E184" s="114"/>
      <c r="F184" s="90"/>
    </row>
    <row r="185" spans="1:14" x14ac:dyDescent="0.25">
      <c r="A185" s="187">
        <v>1</v>
      </c>
      <c r="B185" s="30" t="s">
        <v>408</v>
      </c>
      <c r="E185" s="114"/>
      <c r="G185" s="15"/>
      <c r="H185" s="15"/>
      <c r="I185" s="15"/>
      <c r="J185" s="15"/>
      <c r="K185" s="15"/>
      <c r="L185" s="15"/>
      <c r="M185" s="15"/>
      <c r="N185" s="15"/>
    </row>
    <row r="186" spans="1:14" ht="78.75" x14ac:dyDescent="0.25">
      <c r="A186" s="187"/>
      <c r="B186" s="29" t="s">
        <v>245</v>
      </c>
      <c r="E186" s="114"/>
      <c r="G186" s="15"/>
      <c r="H186" s="15"/>
      <c r="I186" s="15"/>
      <c r="J186" s="15"/>
      <c r="K186" s="15"/>
      <c r="L186" s="15"/>
      <c r="M186" s="15"/>
      <c r="N186" s="15"/>
    </row>
    <row r="187" spans="1:14" x14ac:dyDescent="0.25">
      <c r="B187" s="29" t="s">
        <v>231</v>
      </c>
      <c r="C187" s="107"/>
      <c r="E187" s="114"/>
      <c r="G187" s="15"/>
      <c r="H187" s="15"/>
      <c r="I187" s="15"/>
      <c r="J187" s="15"/>
      <c r="K187" s="15"/>
      <c r="L187" s="15"/>
      <c r="M187" s="15"/>
      <c r="N187" s="15"/>
    </row>
    <row r="188" spans="1:14" ht="31.5" x14ac:dyDescent="0.25">
      <c r="B188" s="153" t="s">
        <v>232</v>
      </c>
      <c r="C188" s="107"/>
      <c r="E188" s="114"/>
      <c r="G188" s="15"/>
      <c r="H188" s="15"/>
      <c r="I188" s="15"/>
      <c r="J188" s="15"/>
      <c r="K188" s="15"/>
      <c r="L188" s="15"/>
      <c r="M188" s="15"/>
      <c r="N188" s="15"/>
    </row>
    <row r="189" spans="1:14" ht="31.5" x14ac:dyDescent="0.25">
      <c r="B189" s="153" t="s">
        <v>409</v>
      </c>
      <c r="C189" s="107"/>
      <c r="E189" s="114"/>
      <c r="G189" s="15"/>
      <c r="H189" s="15"/>
      <c r="I189" s="15"/>
      <c r="J189" s="15"/>
      <c r="K189" s="15"/>
      <c r="L189" s="15"/>
      <c r="M189" s="15"/>
      <c r="N189" s="15"/>
    </row>
    <row r="190" spans="1:14" ht="31.5" x14ac:dyDescent="0.25">
      <c r="B190" s="29" t="s">
        <v>410</v>
      </c>
      <c r="C190" s="107"/>
      <c r="E190" s="114"/>
      <c r="G190" s="15"/>
      <c r="H190" s="15"/>
      <c r="I190" s="15"/>
      <c r="J190" s="15"/>
      <c r="K190" s="15"/>
      <c r="L190" s="15"/>
      <c r="M190" s="15"/>
      <c r="N190" s="15"/>
    </row>
    <row r="191" spans="1:14" x14ac:dyDescent="0.25">
      <c r="B191" s="29" t="s">
        <v>411</v>
      </c>
      <c r="C191" s="107" t="s">
        <v>199</v>
      </c>
      <c r="D191" s="107">
        <v>50</v>
      </c>
      <c r="E191" s="114"/>
      <c r="F191" s="91">
        <f>D191*E191</f>
        <v>0</v>
      </c>
      <c r="G191" s="15"/>
      <c r="H191" s="15"/>
      <c r="I191" s="15"/>
      <c r="J191" s="15"/>
      <c r="K191" s="15"/>
      <c r="L191" s="15"/>
      <c r="M191" s="15"/>
      <c r="N191" s="15"/>
    </row>
    <row r="192" spans="1:14" s="15" customFormat="1" x14ac:dyDescent="0.25">
      <c r="A192" s="58"/>
      <c r="B192" s="83"/>
      <c r="C192" s="113"/>
      <c r="D192" s="112"/>
      <c r="E192" s="116"/>
      <c r="F192" s="92"/>
    </row>
    <row r="193" spans="1:6" s="15" customFormat="1" x14ac:dyDescent="0.25">
      <c r="A193" s="58">
        <f>A185+1</f>
        <v>2</v>
      </c>
      <c r="B193" s="28" t="s">
        <v>414</v>
      </c>
      <c r="C193" s="113"/>
      <c r="D193" s="112"/>
      <c r="E193" s="116"/>
      <c r="F193" s="92"/>
    </row>
    <row r="194" spans="1:6" s="15" customFormat="1" ht="31.5" x14ac:dyDescent="0.25">
      <c r="A194" s="58"/>
      <c r="B194" s="83" t="s">
        <v>234</v>
      </c>
      <c r="C194" s="113"/>
      <c r="D194" s="112"/>
      <c r="E194" s="116"/>
      <c r="F194" s="92"/>
    </row>
    <row r="195" spans="1:6" s="15" customFormat="1" ht="31.5" x14ac:dyDescent="0.25">
      <c r="A195" s="58"/>
      <c r="B195" s="83" t="s">
        <v>238</v>
      </c>
      <c r="C195" s="113"/>
      <c r="D195" s="112"/>
      <c r="E195" s="116"/>
      <c r="F195" s="92"/>
    </row>
    <row r="196" spans="1:6" s="15" customFormat="1" x14ac:dyDescent="0.25">
      <c r="A196" s="58"/>
      <c r="B196" s="83" t="s">
        <v>239</v>
      </c>
      <c r="C196" s="113"/>
      <c r="D196" s="112"/>
      <c r="E196" s="116"/>
      <c r="F196" s="92"/>
    </row>
    <row r="197" spans="1:6" s="15" customFormat="1" ht="31.5" x14ac:dyDescent="0.25">
      <c r="A197" s="58" t="s">
        <v>201</v>
      </c>
      <c r="B197" s="83" t="s">
        <v>237</v>
      </c>
      <c r="E197" s="297"/>
    </row>
    <row r="198" spans="1:6" s="15" customFormat="1" ht="18" x14ac:dyDescent="0.25">
      <c r="A198" s="58"/>
      <c r="B198" s="83" t="s">
        <v>240</v>
      </c>
      <c r="C198" s="113" t="s">
        <v>199</v>
      </c>
      <c r="D198" s="112">
        <f>50+0.15*25</f>
        <v>53.75</v>
      </c>
      <c r="E198" s="116"/>
      <c r="F198" s="91">
        <f>D198*E198</f>
        <v>0</v>
      </c>
    </row>
    <row r="199" spans="1:6" s="15" customFormat="1" ht="31.5" x14ac:dyDescent="0.25">
      <c r="A199" s="58" t="s">
        <v>202</v>
      </c>
      <c r="B199" s="83" t="s">
        <v>235</v>
      </c>
      <c r="C199" s="113"/>
      <c r="D199" s="112"/>
      <c r="E199" s="116"/>
      <c r="F199" s="92"/>
    </row>
    <row r="200" spans="1:6" s="15" customFormat="1" x14ac:dyDescent="0.25">
      <c r="A200" s="58"/>
      <c r="B200" s="213" t="s">
        <v>236</v>
      </c>
      <c r="C200" s="113"/>
      <c r="D200" s="112"/>
      <c r="E200" s="116"/>
      <c r="F200" s="92"/>
    </row>
    <row r="201" spans="1:6" s="15" customFormat="1" ht="31.5" x14ac:dyDescent="0.25">
      <c r="A201" s="58"/>
      <c r="B201" s="83" t="s">
        <v>248</v>
      </c>
      <c r="E201" s="297"/>
    </row>
    <row r="202" spans="1:6" s="15" customFormat="1" ht="94.5" x14ac:dyDescent="0.25">
      <c r="A202" s="58"/>
      <c r="B202" s="83" t="s">
        <v>412</v>
      </c>
      <c r="E202" s="297"/>
    </row>
    <row r="203" spans="1:6" s="15" customFormat="1" ht="31.5" x14ac:dyDescent="0.25">
      <c r="A203" s="58"/>
      <c r="B203" s="83" t="s">
        <v>249</v>
      </c>
      <c r="C203" s="113" t="s">
        <v>199</v>
      </c>
      <c r="D203" s="112">
        <f>D198</f>
        <v>53.75</v>
      </c>
      <c r="E203" s="116"/>
      <c r="F203" s="91">
        <f>D203*E203</f>
        <v>0</v>
      </c>
    </row>
    <row r="204" spans="1:6" s="15" customFormat="1" x14ac:dyDescent="0.25">
      <c r="A204" s="58"/>
      <c r="B204" s="83"/>
      <c r="C204" s="113"/>
      <c r="D204" s="112"/>
      <c r="E204" s="116"/>
      <c r="F204" s="92"/>
    </row>
    <row r="205" spans="1:6" s="15" customFormat="1" ht="31.5" x14ac:dyDescent="0.25">
      <c r="A205" s="58">
        <f>A193+1</f>
        <v>3</v>
      </c>
      <c r="B205" s="28" t="s">
        <v>415</v>
      </c>
      <c r="C205" s="113"/>
      <c r="D205" s="112"/>
      <c r="E205" s="116"/>
      <c r="F205" s="92"/>
    </row>
    <row r="206" spans="1:6" s="15" customFormat="1" ht="47.25" x14ac:dyDescent="0.25">
      <c r="A206" s="58"/>
      <c r="B206" s="83" t="s">
        <v>413</v>
      </c>
      <c r="C206" s="113"/>
      <c r="D206" s="112"/>
      <c r="E206" s="116"/>
      <c r="F206" s="92"/>
    </row>
    <row r="207" spans="1:6" s="15" customFormat="1" ht="31.5" x14ac:dyDescent="0.25">
      <c r="A207" s="58"/>
      <c r="B207" s="83" t="s">
        <v>250</v>
      </c>
      <c r="E207" s="297"/>
    </row>
    <row r="208" spans="1:6" s="15" customFormat="1" ht="18" x14ac:dyDescent="0.25">
      <c r="A208" s="58"/>
      <c r="B208" s="83" t="s">
        <v>241</v>
      </c>
      <c r="C208" s="113" t="s">
        <v>199</v>
      </c>
      <c r="D208" s="112">
        <v>285</v>
      </c>
      <c r="E208" s="116"/>
      <c r="F208" s="91">
        <f>D208*E208</f>
        <v>0</v>
      </c>
    </row>
    <row r="209" spans="1:6" s="15" customFormat="1" x14ac:dyDescent="0.25">
      <c r="A209" s="58"/>
      <c r="B209" s="83"/>
      <c r="C209" s="113"/>
      <c r="D209" s="112"/>
      <c r="E209" s="116"/>
      <c r="F209" s="92"/>
    </row>
    <row r="210" spans="1:6" s="15" customFormat="1" x14ac:dyDescent="0.25">
      <c r="A210" s="58">
        <f>A205+1</f>
        <v>4</v>
      </c>
      <c r="B210" s="28" t="s">
        <v>242</v>
      </c>
      <c r="C210" s="113"/>
      <c r="D210" s="112"/>
      <c r="E210" s="116"/>
      <c r="F210" s="92"/>
    </row>
    <row r="211" spans="1:6" s="15" customFormat="1" ht="207" x14ac:dyDescent="0.25">
      <c r="A211" s="58"/>
      <c r="B211" s="83" t="s">
        <v>689</v>
      </c>
      <c r="C211" s="113"/>
      <c r="D211" s="112"/>
      <c r="E211" s="116"/>
      <c r="F211" s="92"/>
    </row>
    <row r="212" spans="1:6" s="15" customFormat="1" x14ac:dyDescent="0.25">
      <c r="A212" s="58"/>
      <c r="B212" s="83" t="s">
        <v>233</v>
      </c>
      <c r="C212" s="113"/>
      <c r="D212" s="112"/>
      <c r="E212" s="116"/>
      <c r="F212" s="92"/>
    </row>
    <row r="213" spans="1:6" s="15" customFormat="1" x14ac:dyDescent="0.25">
      <c r="A213" s="58"/>
      <c r="B213" s="34" t="s">
        <v>690</v>
      </c>
      <c r="C213" s="113" t="s">
        <v>199</v>
      </c>
      <c r="D213" s="112">
        <f>50+0.3*25</f>
        <v>57.5</v>
      </c>
      <c r="E213" s="116"/>
      <c r="F213" s="91">
        <f>D213*E213</f>
        <v>0</v>
      </c>
    </row>
    <row r="214" spans="1:6" s="15" customFormat="1" x14ac:dyDescent="0.25">
      <c r="A214" s="58"/>
      <c r="B214" s="34"/>
      <c r="C214" s="113"/>
      <c r="D214" s="112"/>
      <c r="E214" s="116"/>
      <c r="F214" s="91"/>
    </row>
    <row r="215" spans="1:6" s="15" customFormat="1" x14ac:dyDescent="0.25">
      <c r="A215" s="58">
        <f>A210+1</f>
        <v>5</v>
      </c>
      <c r="B215" s="184" t="s">
        <v>650</v>
      </c>
      <c r="C215" s="113"/>
      <c r="D215" s="112"/>
      <c r="E215" s="116"/>
      <c r="F215" s="91"/>
    </row>
    <row r="216" spans="1:6" s="15" customFormat="1" ht="47.25" x14ac:dyDescent="0.25">
      <c r="A216" s="58"/>
      <c r="B216" s="34" t="s">
        <v>654</v>
      </c>
      <c r="C216" s="113"/>
      <c r="D216" s="112"/>
      <c r="E216" s="116"/>
      <c r="F216" s="91"/>
    </row>
    <row r="217" spans="1:6" s="15" customFormat="1" ht="31.5" x14ac:dyDescent="0.25">
      <c r="A217" s="58"/>
      <c r="B217" s="34" t="s">
        <v>651</v>
      </c>
      <c r="C217" s="113"/>
      <c r="D217" s="112"/>
      <c r="E217" s="116"/>
      <c r="F217" s="91"/>
    </row>
    <row r="218" spans="1:6" s="15" customFormat="1" ht="63" x14ac:dyDescent="0.25">
      <c r="A218" s="58"/>
      <c r="B218" s="34" t="s">
        <v>652</v>
      </c>
      <c r="C218" s="113"/>
      <c r="D218" s="112"/>
      <c r="E218" s="116"/>
      <c r="F218" s="91"/>
    </row>
    <row r="219" spans="1:6" s="15" customFormat="1" ht="63" x14ac:dyDescent="0.25">
      <c r="A219" s="58"/>
      <c r="B219" s="34" t="s">
        <v>653</v>
      </c>
      <c r="C219" s="113"/>
      <c r="D219" s="112"/>
      <c r="E219" s="116"/>
      <c r="F219" s="91"/>
    </row>
    <row r="220" spans="1:6" s="15" customFormat="1" x14ac:dyDescent="0.25">
      <c r="A220" s="58"/>
      <c r="B220" s="34" t="s">
        <v>233</v>
      </c>
      <c r="C220" s="113" t="s">
        <v>199</v>
      </c>
      <c r="D220" s="112">
        <v>60</v>
      </c>
      <c r="E220" s="116"/>
      <c r="F220" s="91">
        <f>D220*E220</f>
        <v>0</v>
      </c>
    </row>
    <row r="221" spans="1:6" s="15" customFormat="1" x14ac:dyDescent="0.25">
      <c r="A221" s="58"/>
      <c r="B221" s="83"/>
      <c r="C221" s="113"/>
      <c r="D221" s="112"/>
      <c r="E221" s="116"/>
      <c r="F221" s="92"/>
    </row>
    <row r="222" spans="1:6" s="15" customFormat="1" x14ac:dyDescent="0.25">
      <c r="A222" s="58">
        <f>A215+1</f>
        <v>6</v>
      </c>
      <c r="B222" s="28" t="s">
        <v>243</v>
      </c>
      <c r="C222" s="113"/>
      <c r="D222" s="112"/>
      <c r="E222" s="116"/>
      <c r="F222" s="92"/>
    </row>
    <row r="223" spans="1:6" s="15" customFormat="1" ht="47.25" x14ac:dyDescent="0.25">
      <c r="A223" s="58"/>
      <c r="B223" s="83" t="s">
        <v>244</v>
      </c>
      <c r="C223" s="113"/>
      <c r="D223" s="112"/>
      <c r="E223" s="116"/>
      <c r="F223" s="92"/>
    </row>
    <row r="224" spans="1:6" s="15" customFormat="1" x14ac:dyDescent="0.25">
      <c r="A224" s="58"/>
      <c r="B224" s="34" t="s">
        <v>416</v>
      </c>
      <c r="C224" s="113" t="s">
        <v>189</v>
      </c>
      <c r="D224" s="112">
        <v>50</v>
      </c>
      <c r="E224" s="116"/>
      <c r="F224" s="91">
        <f>D224*E224</f>
        <v>0</v>
      </c>
    </row>
    <row r="225" spans="1:8" s="15" customFormat="1" x14ac:dyDescent="0.25">
      <c r="A225" s="58"/>
      <c r="B225" s="34"/>
      <c r="C225" s="113"/>
      <c r="D225" s="112"/>
      <c r="E225" s="116"/>
      <c r="F225" s="91"/>
    </row>
    <row r="226" spans="1:8" s="15" customFormat="1" x14ac:dyDescent="0.25">
      <c r="A226" s="58">
        <f>A222+1</f>
        <v>7</v>
      </c>
      <c r="B226" s="184" t="s">
        <v>476</v>
      </c>
      <c r="C226" s="113"/>
      <c r="D226" s="112"/>
      <c r="E226" s="116"/>
      <c r="F226" s="91"/>
    </row>
    <row r="227" spans="1:8" s="278" customFormat="1" ht="63" x14ac:dyDescent="0.3">
      <c r="A227" s="58"/>
      <c r="B227" s="83" t="s">
        <v>477</v>
      </c>
      <c r="C227" s="113" t="s">
        <v>190</v>
      </c>
      <c r="D227" s="112">
        <v>1</v>
      </c>
      <c r="E227" s="116"/>
      <c r="F227" s="91">
        <f>D227*E227</f>
        <v>0</v>
      </c>
      <c r="G227" s="277"/>
      <c r="H227" s="277"/>
    </row>
    <row r="228" spans="1:8" s="15" customFormat="1" x14ac:dyDescent="0.25">
      <c r="A228" s="58"/>
      <c r="B228" s="34"/>
      <c r="C228" s="113"/>
      <c r="D228" s="112"/>
      <c r="E228" s="116"/>
      <c r="F228" s="91"/>
    </row>
    <row r="229" spans="1:8" s="15" customFormat="1" x14ac:dyDescent="0.25">
      <c r="A229" s="58">
        <f>A226+1</f>
        <v>8</v>
      </c>
      <c r="B229" s="184" t="s">
        <v>485</v>
      </c>
      <c r="C229" s="113"/>
      <c r="D229" s="112"/>
      <c r="E229" s="116"/>
      <c r="F229" s="91"/>
    </row>
    <row r="230" spans="1:8" s="278" customFormat="1" ht="49.5" x14ac:dyDescent="0.3">
      <c r="A230" s="58"/>
      <c r="B230" s="83" t="s">
        <v>486</v>
      </c>
      <c r="C230" s="113" t="s">
        <v>199</v>
      </c>
      <c r="D230" s="112">
        <v>50</v>
      </c>
      <c r="E230" s="116"/>
      <c r="F230" s="91">
        <f>D230*E230</f>
        <v>0</v>
      </c>
      <c r="G230" s="277"/>
      <c r="H230" s="277"/>
    </row>
    <row r="231" spans="1:8" s="15" customFormat="1" x14ac:dyDescent="0.25">
      <c r="A231" s="58"/>
      <c r="B231" s="83"/>
      <c r="C231" s="113"/>
      <c r="D231" s="112"/>
      <c r="E231" s="116"/>
      <c r="F231" s="92"/>
    </row>
    <row r="232" spans="1:8" s="15" customFormat="1" x14ac:dyDescent="0.25">
      <c r="A232" s="58">
        <f>A229+1</f>
        <v>9</v>
      </c>
      <c r="B232" s="184" t="s">
        <v>484</v>
      </c>
      <c r="C232" s="113"/>
      <c r="D232" s="112"/>
      <c r="E232" s="116"/>
      <c r="F232" s="91"/>
    </row>
    <row r="233" spans="1:8" s="278" customFormat="1" ht="49.5" x14ac:dyDescent="0.3">
      <c r="A233" s="58"/>
      <c r="B233" s="83" t="s">
        <v>487</v>
      </c>
      <c r="C233" s="113" t="s">
        <v>199</v>
      </c>
      <c r="D233" s="112">
        <v>55</v>
      </c>
      <c r="E233" s="116"/>
      <c r="F233" s="91">
        <f>D233*E233</f>
        <v>0</v>
      </c>
      <c r="G233" s="277"/>
      <c r="H233" s="277"/>
    </row>
    <row r="234" spans="1:8" s="15" customFormat="1" x14ac:dyDescent="0.25">
      <c r="A234" s="58"/>
      <c r="B234" s="34"/>
      <c r="C234" s="113"/>
      <c r="D234" s="112"/>
      <c r="E234" s="116"/>
      <c r="F234" s="91"/>
    </row>
    <row r="235" spans="1:8" x14ac:dyDescent="0.25">
      <c r="A235" s="57"/>
      <c r="B235" s="31" t="str">
        <f>"UKUPNO - "&amp;TEXT(A183,) &amp;" " &amp;TEXT(B183,)&amp;" (kn):"</f>
        <v>UKUPNO - A.5. IZOLATERSKI RADOVI (kn):</v>
      </c>
      <c r="C235" s="102"/>
      <c r="D235" s="103"/>
      <c r="E235" s="118"/>
      <c r="F235" s="90">
        <f>SUM(F184:F234)</f>
        <v>0</v>
      </c>
    </row>
    <row r="236" spans="1:8" x14ac:dyDescent="0.25">
      <c r="B236" s="30"/>
      <c r="D236" s="101"/>
      <c r="E236" s="115"/>
      <c r="F236" s="90"/>
    </row>
    <row r="237" spans="1:8" x14ac:dyDescent="0.25">
      <c r="B237" s="30"/>
      <c r="E237" s="115"/>
    </row>
    <row r="238" spans="1:8" x14ac:dyDescent="0.25">
      <c r="A238" s="57" t="str">
        <f>TEXT($A$7,)&amp;"6."</f>
        <v>A.6.</v>
      </c>
      <c r="B238" s="31" t="s">
        <v>324</v>
      </c>
      <c r="C238" s="102"/>
      <c r="D238" s="103"/>
      <c r="E238" s="117"/>
      <c r="F238" s="88"/>
    </row>
    <row r="239" spans="1:8" x14ac:dyDescent="0.25">
      <c r="B239" s="30"/>
      <c r="E239" s="114"/>
      <c r="F239" s="90"/>
    </row>
    <row r="240" spans="1:8" s="15" customFormat="1" x14ac:dyDescent="0.25">
      <c r="A240" s="58">
        <v>1</v>
      </c>
      <c r="B240" s="28" t="s">
        <v>325</v>
      </c>
      <c r="C240" s="113"/>
      <c r="D240" s="112"/>
      <c r="E240" s="116"/>
      <c r="F240" s="92"/>
    </row>
    <row r="241" spans="1:6" s="15" customFormat="1" x14ac:dyDescent="0.25">
      <c r="A241" s="58"/>
      <c r="B241" s="83" t="s">
        <v>426</v>
      </c>
      <c r="C241" s="113"/>
      <c r="D241" s="112"/>
      <c r="E241" s="116"/>
      <c r="F241" s="92"/>
    </row>
    <row r="242" spans="1:6" s="15" customFormat="1" x14ac:dyDescent="0.25">
      <c r="A242" s="58"/>
      <c r="B242" s="28" t="s">
        <v>428</v>
      </c>
      <c r="C242" s="113"/>
      <c r="D242" s="112"/>
      <c r="E242" s="116"/>
      <c r="F242" s="92"/>
    </row>
    <row r="243" spans="1:6" s="15" customFormat="1" ht="47.25" x14ac:dyDescent="0.25">
      <c r="A243" s="58"/>
      <c r="B243" s="257" t="s">
        <v>430</v>
      </c>
      <c r="C243" s="113"/>
      <c r="D243" s="112"/>
      <c r="E243" s="116"/>
      <c r="F243" s="92"/>
    </row>
    <row r="244" spans="1:6" s="15" customFormat="1" ht="31.5" x14ac:dyDescent="0.25">
      <c r="A244" s="58"/>
      <c r="B244" s="259" t="s">
        <v>431</v>
      </c>
      <c r="C244" s="113"/>
      <c r="D244" s="112"/>
      <c r="E244" s="116"/>
      <c r="F244" s="92"/>
    </row>
    <row r="245" spans="1:6" s="15" customFormat="1" ht="47.25" x14ac:dyDescent="0.25">
      <c r="A245" s="58"/>
      <c r="B245" s="257" t="s">
        <v>459</v>
      </c>
      <c r="C245" s="113"/>
      <c r="D245" s="112"/>
      <c r="E245" s="116"/>
      <c r="F245" s="92"/>
    </row>
    <row r="246" spans="1:6" s="15" customFormat="1" ht="31.5" x14ac:dyDescent="0.25">
      <c r="A246" s="58"/>
      <c r="B246" s="257" t="s">
        <v>432</v>
      </c>
      <c r="C246" s="113"/>
      <c r="D246" s="112"/>
      <c r="E246" s="116"/>
      <c r="F246" s="92"/>
    </row>
    <row r="247" spans="1:6" s="15" customFormat="1" x14ac:dyDescent="0.25">
      <c r="A247" s="58"/>
      <c r="B247" s="83" t="s">
        <v>427</v>
      </c>
      <c r="C247" s="113"/>
      <c r="D247" s="112"/>
      <c r="E247" s="116"/>
      <c r="F247" s="92"/>
    </row>
    <row r="248" spans="1:6" s="15" customFormat="1" ht="31.5" x14ac:dyDescent="0.25">
      <c r="A248" s="58"/>
      <c r="B248" s="83" t="s">
        <v>672</v>
      </c>
      <c r="C248" s="113"/>
      <c r="D248" s="112"/>
      <c r="E248" s="116"/>
      <c r="F248" s="92"/>
    </row>
    <row r="249" spans="1:6" s="15" customFormat="1" x14ac:dyDescent="0.25">
      <c r="A249" s="58" t="s">
        <v>201</v>
      </c>
      <c r="B249" s="83" t="s">
        <v>434</v>
      </c>
      <c r="C249" s="113" t="s">
        <v>190</v>
      </c>
      <c r="D249" s="112">
        <v>1</v>
      </c>
      <c r="E249" s="116"/>
      <c r="F249" s="92">
        <f t="shared" ref="F249:F258" si="2">D249*E249</f>
        <v>0</v>
      </c>
    </row>
    <row r="250" spans="1:6" s="15" customFormat="1" ht="31.5" x14ac:dyDescent="0.25">
      <c r="A250" s="58" t="s">
        <v>202</v>
      </c>
      <c r="B250" s="34" t="s">
        <v>436</v>
      </c>
      <c r="C250" s="113" t="s">
        <v>190</v>
      </c>
      <c r="D250" s="112">
        <v>1</v>
      </c>
      <c r="E250" s="116"/>
      <c r="F250" s="92">
        <f t="shared" si="2"/>
        <v>0</v>
      </c>
    </row>
    <row r="251" spans="1:6" s="15" customFormat="1" ht="31.5" x14ac:dyDescent="0.25">
      <c r="A251" s="58" t="s">
        <v>203</v>
      </c>
      <c r="B251" s="34" t="s">
        <v>437</v>
      </c>
      <c r="C251" s="113" t="s">
        <v>190</v>
      </c>
      <c r="D251" s="112">
        <v>1</v>
      </c>
      <c r="E251" s="116"/>
      <c r="F251" s="92">
        <f t="shared" si="2"/>
        <v>0</v>
      </c>
    </row>
    <row r="252" spans="1:6" s="15" customFormat="1" x14ac:dyDescent="0.25">
      <c r="A252" s="58" t="s">
        <v>204</v>
      </c>
      <c r="B252" s="83" t="s">
        <v>435</v>
      </c>
      <c r="C252" s="113" t="s">
        <v>190</v>
      </c>
      <c r="D252" s="112">
        <v>1</v>
      </c>
      <c r="E252" s="116"/>
      <c r="F252" s="92">
        <f t="shared" si="2"/>
        <v>0</v>
      </c>
    </row>
    <row r="253" spans="1:6" s="15" customFormat="1" ht="31.5" x14ac:dyDescent="0.25">
      <c r="A253" s="58" t="s">
        <v>306</v>
      </c>
      <c r="B253" s="34" t="s">
        <v>438</v>
      </c>
      <c r="C253" s="113" t="s">
        <v>190</v>
      </c>
      <c r="D253" s="112">
        <v>15</v>
      </c>
      <c r="E253" s="116"/>
      <c r="F253" s="92">
        <f t="shared" si="2"/>
        <v>0</v>
      </c>
    </row>
    <row r="254" spans="1:6" s="15" customFormat="1" ht="31.5" x14ac:dyDescent="0.25">
      <c r="A254" s="58" t="s">
        <v>307</v>
      </c>
      <c r="B254" s="34" t="s">
        <v>440</v>
      </c>
      <c r="C254" s="113" t="s">
        <v>190</v>
      </c>
      <c r="D254" s="112">
        <v>1</v>
      </c>
      <c r="E254" s="116"/>
      <c r="F254" s="92">
        <f t="shared" si="2"/>
        <v>0</v>
      </c>
    </row>
    <row r="255" spans="1:6" s="15" customFormat="1" ht="31.5" x14ac:dyDescent="0.25">
      <c r="A255" s="58" t="s">
        <v>308</v>
      </c>
      <c r="B255" s="34" t="s">
        <v>439</v>
      </c>
      <c r="C255" s="113" t="s">
        <v>190</v>
      </c>
      <c r="D255" s="112">
        <v>1</v>
      </c>
      <c r="E255" s="116"/>
      <c r="F255" s="92">
        <f t="shared" si="2"/>
        <v>0</v>
      </c>
    </row>
    <row r="256" spans="1:6" s="15" customFormat="1" ht="31.5" x14ac:dyDescent="0.25">
      <c r="A256" s="58" t="s">
        <v>309</v>
      </c>
      <c r="B256" s="34" t="s">
        <v>441</v>
      </c>
      <c r="C256" s="113" t="s">
        <v>190</v>
      </c>
      <c r="D256" s="112">
        <v>2</v>
      </c>
      <c r="E256" s="116"/>
      <c r="F256" s="92">
        <f t="shared" si="2"/>
        <v>0</v>
      </c>
    </row>
    <row r="257" spans="1:6" s="15" customFormat="1" ht="31.5" x14ac:dyDescent="0.25">
      <c r="A257" s="58" t="s">
        <v>424</v>
      </c>
      <c r="B257" s="34" t="s">
        <v>442</v>
      </c>
      <c r="C257" s="113" t="s">
        <v>190</v>
      </c>
      <c r="D257" s="112">
        <v>2</v>
      </c>
      <c r="E257" s="116"/>
      <c r="F257" s="92">
        <f t="shared" si="2"/>
        <v>0</v>
      </c>
    </row>
    <row r="258" spans="1:6" s="15" customFormat="1" ht="31.5" x14ac:dyDescent="0.25">
      <c r="A258" s="58" t="s">
        <v>433</v>
      </c>
      <c r="B258" s="34" t="s">
        <v>444</v>
      </c>
      <c r="C258" s="113" t="s">
        <v>190</v>
      </c>
      <c r="D258" s="112">
        <v>1</v>
      </c>
      <c r="E258" s="116"/>
      <c r="F258" s="92">
        <f t="shared" si="2"/>
        <v>0</v>
      </c>
    </row>
    <row r="259" spans="1:6" s="15" customFormat="1" x14ac:dyDescent="0.25">
      <c r="A259" s="58"/>
      <c r="B259" s="83"/>
      <c r="C259" s="113"/>
      <c r="D259" s="112"/>
      <c r="E259" s="116"/>
      <c r="F259" s="92"/>
    </row>
    <row r="260" spans="1:6" s="15" customFormat="1" x14ac:dyDescent="0.25">
      <c r="A260" s="58">
        <f>A240+1</f>
        <v>2</v>
      </c>
      <c r="B260" s="184" t="s">
        <v>377</v>
      </c>
      <c r="C260" s="113"/>
      <c r="D260" s="112"/>
      <c r="E260" s="116"/>
      <c r="F260" s="92"/>
    </row>
    <row r="261" spans="1:6" s="15" customFormat="1" ht="47.25" x14ac:dyDescent="0.25">
      <c r="A261" s="58"/>
      <c r="B261" s="34" t="s">
        <v>443</v>
      </c>
      <c r="C261" s="113"/>
      <c r="D261" s="112"/>
      <c r="E261" s="116"/>
      <c r="F261" s="92"/>
    </row>
    <row r="262" spans="1:6" s="15" customFormat="1" x14ac:dyDescent="0.25">
      <c r="A262" s="58" t="s">
        <v>201</v>
      </c>
      <c r="B262" s="34" t="s">
        <v>450</v>
      </c>
      <c r="C262" s="113" t="s">
        <v>190</v>
      </c>
      <c r="D262" s="112">
        <v>1</v>
      </c>
      <c r="E262" s="116"/>
      <c r="F262" s="92">
        <f t="shared" ref="F262:F267" si="3">D262*E262</f>
        <v>0</v>
      </c>
    </row>
    <row r="263" spans="1:6" s="15" customFormat="1" x14ac:dyDescent="0.25">
      <c r="A263" s="58" t="s">
        <v>202</v>
      </c>
      <c r="B263" s="34" t="s">
        <v>445</v>
      </c>
      <c r="C263" s="113" t="s">
        <v>190</v>
      </c>
      <c r="D263" s="112">
        <v>6</v>
      </c>
      <c r="E263" s="116"/>
      <c r="F263" s="92">
        <f t="shared" si="3"/>
        <v>0</v>
      </c>
    </row>
    <row r="264" spans="1:6" s="15" customFormat="1" x14ac:dyDescent="0.25">
      <c r="A264" s="58" t="s">
        <v>203</v>
      </c>
      <c r="B264" s="34" t="s">
        <v>446</v>
      </c>
      <c r="C264" s="113" t="s">
        <v>190</v>
      </c>
      <c r="D264" s="112">
        <v>6</v>
      </c>
      <c r="E264" s="116"/>
      <c r="F264" s="92">
        <f t="shared" si="3"/>
        <v>0</v>
      </c>
    </row>
    <row r="265" spans="1:6" s="15" customFormat="1" x14ac:dyDescent="0.25">
      <c r="A265" s="58" t="s">
        <v>204</v>
      </c>
      <c r="B265" s="34" t="s">
        <v>447</v>
      </c>
      <c r="C265" s="113" t="s">
        <v>190</v>
      </c>
      <c r="D265" s="112">
        <v>2</v>
      </c>
      <c r="E265" s="116"/>
      <c r="F265" s="92">
        <f t="shared" si="3"/>
        <v>0</v>
      </c>
    </row>
    <row r="266" spans="1:6" s="15" customFormat="1" x14ac:dyDescent="0.25">
      <c r="A266" s="58" t="s">
        <v>306</v>
      </c>
      <c r="B266" s="34" t="s">
        <v>448</v>
      </c>
      <c r="C266" s="113" t="s">
        <v>190</v>
      </c>
      <c r="D266" s="112">
        <v>1</v>
      </c>
      <c r="E266" s="116"/>
      <c r="F266" s="92">
        <f t="shared" si="3"/>
        <v>0</v>
      </c>
    </row>
    <row r="267" spans="1:6" s="15" customFormat="1" x14ac:dyDescent="0.25">
      <c r="A267" s="58" t="s">
        <v>307</v>
      </c>
      <c r="B267" s="34" t="s">
        <v>449</v>
      </c>
      <c r="C267" s="113" t="s">
        <v>190</v>
      </c>
      <c r="D267" s="112">
        <v>1</v>
      </c>
      <c r="E267" s="116"/>
      <c r="F267" s="92">
        <f t="shared" si="3"/>
        <v>0</v>
      </c>
    </row>
    <row r="268" spans="1:6" s="15" customFormat="1" x14ac:dyDescent="0.25">
      <c r="A268" s="58" t="s">
        <v>308</v>
      </c>
      <c r="B268" s="34" t="s">
        <v>664</v>
      </c>
      <c r="C268" s="113" t="s">
        <v>190</v>
      </c>
      <c r="D268" s="112">
        <v>4</v>
      </c>
      <c r="E268" s="116"/>
      <c r="F268" s="92">
        <f t="shared" ref="F268" si="4">D268*E268</f>
        <v>0</v>
      </c>
    </row>
    <row r="269" spans="1:6" s="15" customFormat="1" x14ac:dyDescent="0.25">
      <c r="A269" s="58"/>
      <c r="B269" s="34"/>
      <c r="C269" s="113"/>
      <c r="D269" s="112"/>
      <c r="E269" s="116"/>
      <c r="F269" s="92"/>
    </row>
    <row r="270" spans="1:6" s="15" customFormat="1" x14ac:dyDescent="0.25">
      <c r="A270" s="58">
        <f>A260+1</f>
        <v>3</v>
      </c>
      <c r="B270" s="184" t="s">
        <v>451</v>
      </c>
      <c r="C270" s="113"/>
      <c r="D270" s="112"/>
      <c r="E270" s="116"/>
      <c r="F270" s="92"/>
    </row>
    <row r="271" spans="1:6" s="15" customFormat="1" ht="31.5" x14ac:dyDescent="0.25">
      <c r="A271" s="58"/>
      <c r="B271" s="34" t="s">
        <v>452</v>
      </c>
      <c r="C271" s="113"/>
      <c r="D271" s="112"/>
      <c r="E271" s="116"/>
      <c r="F271" s="92"/>
    </row>
    <row r="272" spans="1:6" s="15" customFormat="1" x14ac:dyDescent="0.25">
      <c r="A272" s="58"/>
      <c r="B272" s="83" t="s">
        <v>326</v>
      </c>
      <c r="C272" s="113" t="s">
        <v>189</v>
      </c>
      <c r="D272" s="112">
        <v>30</v>
      </c>
      <c r="E272" s="116"/>
      <c r="F272" s="91">
        <f>D272*E272</f>
        <v>0</v>
      </c>
    </row>
    <row r="273" spans="1:6" s="15" customFormat="1" x14ac:dyDescent="0.25">
      <c r="A273" s="58"/>
      <c r="B273" s="83"/>
      <c r="C273" s="113"/>
      <c r="D273" s="112"/>
      <c r="E273" s="116"/>
      <c r="F273" s="92"/>
    </row>
    <row r="274" spans="1:6" x14ac:dyDescent="0.25">
      <c r="A274" s="57"/>
      <c r="B274" s="31" t="str">
        <f>"UKUPNO - "&amp;TEXT(A238,) &amp;" " &amp;TEXT(B238,)&amp;" (kn):"</f>
        <v>UKUPNO - A.6. STOLARIJA (kn):</v>
      </c>
      <c r="C274" s="102"/>
      <c r="D274" s="103"/>
      <c r="E274" s="118"/>
      <c r="F274" s="90">
        <f>SUM(F239:F273)</f>
        <v>0</v>
      </c>
    </row>
    <row r="275" spans="1:6" s="15" customFormat="1" x14ac:dyDescent="0.25">
      <c r="A275" s="58"/>
      <c r="B275" s="28"/>
      <c r="C275" s="104"/>
      <c r="D275" s="105"/>
      <c r="E275" s="143"/>
      <c r="F275" s="89"/>
    </row>
    <row r="276" spans="1:6" x14ac:dyDescent="0.25">
      <c r="B276" s="30"/>
      <c r="D276" s="101"/>
      <c r="E276" s="115"/>
      <c r="F276" s="90"/>
    </row>
    <row r="277" spans="1:6" s="4" customFormat="1" x14ac:dyDescent="0.25">
      <c r="A277" s="57" t="str">
        <f>TEXT($A$7,)&amp;"7."</f>
        <v>A.7.</v>
      </c>
      <c r="B277" s="31" t="s">
        <v>78</v>
      </c>
      <c r="C277" s="102"/>
      <c r="D277" s="103"/>
      <c r="E277" s="117"/>
      <c r="F277" s="88"/>
    </row>
    <row r="278" spans="1:6" s="4" customFormat="1" x14ac:dyDescent="0.25">
      <c r="A278" s="56"/>
      <c r="B278" s="30"/>
      <c r="C278" s="106"/>
      <c r="D278" s="107"/>
      <c r="E278" s="114"/>
      <c r="F278" s="90"/>
    </row>
    <row r="279" spans="1:6" s="15" customFormat="1" x14ac:dyDescent="0.25">
      <c r="A279" s="58">
        <v>1</v>
      </c>
      <c r="B279" s="28" t="s">
        <v>247</v>
      </c>
      <c r="C279" s="113"/>
      <c r="D279" s="112"/>
      <c r="E279" s="116"/>
      <c r="F279" s="92"/>
    </row>
    <row r="280" spans="1:6" s="15" customFormat="1" ht="126" x14ac:dyDescent="0.25">
      <c r="A280" s="58"/>
      <c r="B280" s="83" t="s">
        <v>420</v>
      </c>
      <c r="C280" s="113"/>
      <c r="D280" s="112"/>
      <c r="E280" s="116"/>
      <c r="F280" s="92"/>
    </row>
    <row r="281" spans="1:6" s="15" customFormat="1" x14ac:dyDescent="0.25">
      <c r="A281" s="58"/>
      <c r="B281" s="83" t="s">
        <v>246</v>
      </c>
      <c r="C281" s="113" t="s">
        <v>199</v>
      </c>
      <c r="D281" s="112">
        <v>200</v>
      </c>
      <c r="E281" s="116"/>
      <c r="F281" s="91">
        <f>D281*E281</f>
        <v>0</v>
      </c>
    </row>
    <row r="282" spans="1:6" s="15" customFormat="1" x14ac:dyDescent="0.25">
      <c r="A282" s="58"/>
      <c r="B282" s="83"/>
      <c r="C282" s="113"/>
      <c r="D282" s="112"/>
      <c r="E282" s="116"/>
      <c r="F282" s="92"/>
    </row>
    <row r="283" spans="1:6" s="15" customFormat="1" x14ac:dyDescent="0.25">
      <c r="A283" s="58">
        <f>A279+1</f>
        <v>2</v>
      </c>
      <c r="B283" s="28" t="s">
        <v>379</v>
      </c>
      <c r="C283" s="113"/>
      <c r="D283" s="112"/>
      <c r="E283" s="116"/>
      <c r="F283" s="92"/>
    </row>
    <row r="284" spans="1:6" s="15" customFormat="1" ht="78.75" x14ac:dyDescent="0.25">
      <c r="A284" s="58"/>
      <c r="B284" s="83" t="s">
        <v>421</v>
      </c>
      <c r="C284" s="113"/>
      <c r="D284" s="112"/>
      <c r="E284" s="116"/>
      <c r="F284" s="92"/>
    </row>
    <row r="285" spans="1:6" s="15" customFormat="1" x14ac:dyDescent="0.25">
      <c r="A285" s="58"/>
      <c r="B285" s="83" t="s">
        <v>246</v>
      </c>
      <c r="C285" s="113" t="s">
        <v>199</v>
      </c>
      <c r="D285" s="112">
        <v>635</v>
      </c>
      <c r="E285" s="116"/>
      <c r="F285" s="91">
        <f>D285*E285</f>
        <v>0</v>
      </c>
    </row>
    <row r="286" spans="1:6" s="15" customFormat="1" x14ac:dyDescent="0.25">
      <c r="A286" s="58"/>
      <c r="B286" s="83"/>
      <c r="C286" s="113"/>
      <c r="D286" s="112"/>
      <c r="E286" s="116"/>
      <c r="F286" s="92"/>
    </row>
    <row r="287" spans="1:6" x14ac:dyDescent="0.25">
      <c r="A287" s="57"/>
      <c r="B287" s="38" t="str">
        <f>"UKUPNO - "&amp;TEXT(A277,) &amp;" " &amp;TEXT(B277,)&amp;" (kn):"</f>
        <v>UKUPNO - A.7. SOBOSLIKARSKI I LIČILAČKI RADOVI (kn):</v>
      </c>
      <c r="C287" s="102"/>
      <c r="D287" s="103"/>
      <c r="E287" s="118"/>
      <c r="F287" s="90">
        <f>SUM(F278:F286)</f>
        <v>0</v>
      </c>
    </row>
    <row r="288" spans="1:6" s="15" customFormat="1" x14ac:dyDescent="0.25">
      <c r="A288" s="58"/>
      <c r="B288" s="55"/>
      <c r="C288" s="104"/>
      <c r="D288" s="105"/>
      <c r="E288" s="143"/>
      <c r="F288" s="89"/>
    </row>
    <row r="289" spans="1:6" s="15" customFormat="1" x14ac:dyDescent="0.25">
      <c r="A289" s="58"/>
      <c r="B289" s="28"/>
      <c r="C289" s="104"/>
      <c r="D289" s="105"/>
      <c r="E289" s="143"/>
      <c r="F289" s="89"/>
    </row>
    <row r="290" spans="1:6" x14ac:dyDescent="0.25">
      <c r="A290" s="57" t="str">
        <f>TEXT($A$7,)&amp;"8."</f>
        <v>A.8.</v>
      </c>
      <c r="B290" s="31" t="s">
        <v>93</v>
      </c>
      <c r="C290" s="102"/>
      <c r="D290" s="103"/>
      <c r="E290" s="117"/>
      <c r="F290" s="88"/>
    </row>
    <row r="291" spans="1:6" s="242" customFormat="1" x14ac:dyDescent="0.25">
      <c r="A291" s="279"/>
      <c r="B291" s="83"/>
      <c r="C291" s="132"/>
      <c r="D291" s="112"/>
      <c r="E291" s="116"/>
      <c r="F291" s="280"/>
    </row>
    <row r="292" spans="1:6" s="242" customFormat="1" x14ac:dyDescent="0.25">
      <c r="A292" s="58">
        <v>1</v>
      </c>
      <c r="B292" s="28" t="s">
        <v>422</v>
      </c>
      <c r="C292" s="132"/>
      <c r="D292" s="112"/>
      <c r="E292" s="116"/>
      <c r="F292" s="281"/>
    </row>
    <row r="293" spans="1:6" s="242" customFormat="1" ht="63" x14ac:dyDescent="0.25">
      <c r="A293" s="58"/>
      <c r="B293" s="83" t="s">
        <v>423</v>
      </c>
      <c r="C293" s="132" t="s">
        <v>259</v>
      </c>
      <c r="D293" s="112">
        <v>1</v>
      </c>
      <c r="E293" s="116"/>
      <c r="F293" s="91">
        <f>D293*E293</f>
        <v>0</v>
      </c>
    </row>
    <row r="294" spans="1:6" s="242" customFormat="1" x14ac:dyDescent="0.25">
      <c r="A294" s="58"/>
      <c r="B294" s="83"/>
      <c r="C294" s="132"/>
      <c r="D294" s="112"/>
      <c r="E294" s="116"/>
      <c r="F294" s="92"/>
    </row>
    <row r="295" spans="1:6" s="242" customFormat="1" x14ac:dyDescent="0.25">
      <c r="A295" s="58">
        <f>A292+1</f>
        <v>2</v>
      </c>
      <c r="B295" s="28" t="s">
        <v>457</v>
      </c>
      <c r="C295" s="132"/>
      <c r="D295" s="112"/>
      <c r="E295" s="116"/>
      <c r="F295" s="92"/>
    </row>
    <row r="296" spans="1:6" s="282" customFormat="1" ht="65.25" x14ac:dyDescent="0.25">
      <c r="A296" s="58"/>
      <c r="B296" s="83" t="s">
        <v>458</v>
      </c>
      <c r="C296" s="132" t="s">
        <v>257</v>
      </c>
      <c r="D296" s="112">
        <v>90</v>
      </c>
      <c r="E296" s="116"/>
      <c r="F296" s="91">
        <f>D296*E296</f>
        <v>0</v>
      </c>
    </row>
    <row r="297" spans="1:6" s="242" customFormat="1" x14ac:dyDescent="0.25">
      <c r="A297" s="58"/>
      <c r="B297" s="83"/>
      <c r="C297" s="132"/>
      <c r="D297" s="112"/>
      <c r="E297" s="116"/>
      <c r="F297" s="92"/>
    </row>
    <row r="298" spans="1:6" s="242" customFormat="1" x14ac:dyDescent="0.25">
      <c r="A298" s="58">
        <f>A295+1</f>
        <v>3</v>
      </c>
      <c r="B298" s="28" t="s">
        <v>260</v>
      </c>
      <c r="C298" s="132"/>
      <c r="D298" s="112"/>
      <c r="E298" s="116"/>
      <c r="F298" s="92"/>
    </row>
    <row r="299" spans="1:6" s="282" customFormat="1" ht="94.5" x14ac:dyDescent="0.25">
      <c r="A299" s="58"/>
      <c r="B299" s="83" t="s">
        <v>261</v>
      </c>
      <c r="C299" s="132" t="s">
        <v>257</v>
      </c>
      <c r="D299" s="112">
        <v>270</v>
      </c>
      <c r="E299" s="116"/>
      <c r="F299" s="91">
        <f>D299*E299</f>
        <v>0</v>
      </c>
    </row>
    <row r="300" spans="1:6" s="242" customFormat="1" x14ac:dyDescent="0.25">
      <c r="A300" s="58"/>
      <c r="B300" s="83"/>
      <c r="C300" s="132"/>
      <c r="D300" s="112"/>
      <c r="E300" s="116"/>
      <c r="F300" s="92"/>
    </row>
    <row r="301" spans="1:6" s="242" customFormat="1" x14ac:dyDescent="0.25">
      <c r="A301" s="58">
        <f>A298+1</f>
        <v>4</v>
      </c>
      <c r="B301" s="28" t="s">
        <v>262</v>
      </c>
      <c r="C301" s="132"/>
      <c r="D301" s="112"/>
      <c r="E301" s="116"/>
      <c r="F301" s="92"/>
    </row>
    <row r="302" spans="1:6" s="242" customFormat="1" ht="63" x14ac:dyDescent="0.25">
      <c r="A302" s="58"/>
      <c r="B302" s="83" t="s">
        <v>263</v>
      </c>
      <c r="C302" s="132" t="s">
        <v>264</v>
      </c>
      <c r="D302" s="112">
        <v>26</v>
      </c>
      <c r="E302" s="116"/>
      <c r="F302" s="91">
        <f>D302*E302</f>
        <v>0</v>
      </c>
    </row>
    <row r="303" spans="1:6" s="242" customFormat="1" x14ac:dyDescent="0.25">
      <c r="A303" s="58"/>
      <c r="B303" s="83"/>
      <c r="C303" s="132"/>
      <c r="D303" s="112"/>
      <c r="E303" s="116"/>
      <c r="F303" s="92"/>
    </row>
    <row r="304" spans="1:6" s="242" customFormat="1" x14ac:dyDescent="0.25">
      <c r="A304" s="58">
        <f>A301+1</f>
        <v>5</v>
      </c>
      <c r="B304" s="28" t="s">
        <v>265</v>
      </c>
      <c r="C304" s="132"/>
      <c r="D304" s="112"/>
      <c r="E304" s="116"/>
      <c r="F304" s="92"/>
    </row>
    <row r="305" spans="1:6" s="242" customFormat="1" ht="63" x14ac:dyDescent="0.25">
      <c r="A305" s="58"/>
      <c r="B305" s="83" t="s">
        <v>456</v>
      </c>
      <c r="C305" s="132" t="s">
        <v>257</v>
      </c>
      <c r="D305" s="112">
        <f>D67</f>
        <v>40</v>
      </c>
      <c r="E305" s="116"/>
      <c r="F305" s="91">
        <f>D305*E305</f>
        <v>0</v>
      </c>
    </row>
    <row r="306" spans="1:6" s="242" customFormat="1" x14ac:dyDescent="0.25">
      <c r="A306" s="58"/>
      <c r="B306" s="83"/>
      <c r="C306" s="132"/>
      <c r="D306" s="112"/>
      <c r="E306" s="116"/>
      <c r="F306" s="92"/>
    </row>
    <row r="307" spans="1:6" s="242" customFormat="1" x14ac:dyDescent="0.25">
      <c r="A307" s="58">
        <f>A304+1</f>
        <v>6</v>
      </c>
      <c r="B307" s="28" t="s">
        <v>266</v>
      </c>
      <c r="C307" s="132"/>
      <c r="D307" s="112"/>
      <c r="E307" s="116"/>
      <c r="F307" s="92"/>
    </row>
    <row r="308" spans="1:6" s="242" customFormat="1" ht="78.75" x14ac:dyDescent="0.25">
      <c r="A308" s="58"/>
      <c r="B308" s="83" t="s">
        <v>267</v>
      </c>
      <c r="C308" s="132" t="s">
        <v>257</v>
      </c>
      <c r="D308" s="112">
        <v>270</v>
      </c>
      <c r="E308" s="116"/>
      <c r="F308" s="91">
        <f>D308*E308</f>
        <v>0</v>
      </c>
    </row>
    <row r="309" spans="1:6" s="138" customFormat="1" x14ac:dyDescent="0.25">
      <c r="A309" s="58"/>
      <c r="B309" s="83"/>
      <c r="C309" s="132"/>
      <c r="D309" s="112"/>
      <c r="E309" s="116"/>
      <c r="F309" s="92"/>
    </row>
    <row r="310" spans="1:6" s="242" customFormat="1" x14ac:dyDescent="0.25">
      <c r="A310" s="58">
        <f>A307+1</f>
        <v>7</v>
      </c>
      <c r="B310" s="28" t="s">
        <v>453</v>
      </c>
      <c r="C310" s="132"/>
      <c r="D310" s="112"/>
      <c r="E310" s="116"/>
      <c r="F310" s="92"/>
    </row>
    <row r="311" spans="1:6" s="242" customFormat="1" ht="31.5" x14ac:dyDescent="0.25">
      <c r="A311" s="58"/>
      <c r="B311" s="83" t="s">
        <v>455</v>
      </c>
      <c r="E311" s="296"/>
    </row>
    <row r="312" spans="1:6" s="242" customFormat="1" x14ac:dyDescent="0.25">
      <c r="A312" s="58"/>
      <c r="B312" s="83" t="s">
        <v>454</v>
      </c>
      <c r="C312" s="132" t="s">
        <v>257</v>
      </c>
      <c r="D312" s="112">
        <v>350</v>
      </c>
      <c r="E312" s="116"/>
      <c r="F312" s="91">
        <f>D312*E312</f>
        <v>0</v>
      </c>
    </row>
    <row r="313" spans="1:6" s="138" customFormat="1" x14ac:dyDescent="0.25">
      <c r="A313" s="58"/>
      <c r="B313" s="83"/>
      <c r="C313" s="132"/>
      <c r="D313" s="112"/>
      <c r="E313" s="116"/>
      <c r="F313" s="92"/>
    </row>
    <row r="314" spans="1:6" s="242" customFormat="1" x14ac:dyDescent="0.25">
      <c r="A314" s="283"/>
      <c r="B314" s="284" t="str">
        <f>"UKUPNO - "&amp;TEXT(A290,) &amp;" " &amp;TEXT(B290,)&amp;" (kn):"</f>
        <v>UKUPNO - A.8. TESARSKI RADOVI (kn):</v>
      </c>
      <c r="C314" s="284"/>
      <c r="D314" s="285"/>
      <c r="E314" s="298"/>
      <c r="F314" s="90">
        <f>SUM(F293:F313)</f>
        <v>0</v>
      </c>
    </row>
    <row r="315" spans="1:6" s="242" customFormat="1" x14ac:dyDescent="0.25">
      <c r="A315" s="286"/>
      <c r="B315" s="287"/>
      <c r="C315" s="287"/>
      <c r="D315" s="288"/>
      <c r="E315" s="299"/>
      <c r="F315" s="289"/>
    </row>
    <row r="316" spans="1:6" s="137" customFormat="1" x14ac:dyDescent="0.25">
      <c r="A316" s="286"/>
      <c r="B316" s="290"/>
      <c r="C316" s="291"/>
      <c r="D316" s="288"/>
      <c r="E316" s="299"/>
      <c r="F316" s="289"/>
    </row>
    <row r="317" spans="1:6" s="3" customFormat="1" x14ac:dyDescent="0.2">
      <c r="A317" s="57" t="str">
        <f>TEXT($A$7,)&amp;"9."</f>
        <v>A.9.</v>
      </c>
      <c r="B317" s="31" t="s">
        <v>16</v>
      </c>
      <c r="C317" s="102"/>
      <c r="D317" s="103"/>
      <c r="E317" s="117"/>
      <c r="F317" s="88"/>
    </row>
    <row r="318" spans="1:6" s="3" customFormat="1" x14ac:dyDescent="0.2">
      <c r="A318" s="56"/>
      <c r="B318" s="30"/>
      <c r="C318" s="106"/>
      <c r="D318" s="107"/>
      <c r="E318" s="114"/>
      <c r="F318" s="90"/>
    </row>
    <row r="319" spans="1:6" x14ac:dyDescent="0.25">
      <c r="A319" s="58">
        <v>1</v>
      </c>
      <c r="B319" s="35" t="s">
        <v>287</v>
      </c>
      <c r="E319" s="114"/>
    </row>
    <row r="320" spans="1:6" s="237" customFormat="1" ht="94.5" x14ac:dyDescent="0.25">
      <c r="A320" s="58"/>
      <c r="B320" s="233" t="s">
        <v>582</v>
      </c>
      <c r="C320" s="234"/>
      <c r="D320" s="235"/>
      <c r="E320" s="236"/>
      <c r="F320" s="235"/>
    </row>
    <row r="321" spans="1:6" s="138" customFormat="1" ht="47.25" x14ac:dyDescent="0.25">
      <c r="A321" s="58"/>
      <c r="B321" s="233" t="s">
        <v>691</v>
      </c>
      <c r="C321" s="234"/>
      <c r="D321" s="235"/>
      <c r="E321" s="238"/>
      <c r="F321" s="235"/>
    </row>
    <row r="322" spans="1:6" s="138" customFormat="1" x14ac:dyDescent="0.25">
      <c r="A322" s="58"/>
      <c r="B322" s="233" t="s">
        <v>288</v>
      </c>
      <c r="C322" s="132" t="s">
        <v>199</v>
      </c>
      <c r="D322" s="133">
        <v>5</v>
      </c>
      <c r="E322" s="130"/>
      <c r="F322" s="91">
        <f>D322*E322</f>
        <v>0</v>
      </c>
    </row>
    <row r="323" spans="1:6" s="138" customFormat="1" x14ac:dyDescent="0.25">
      <c r="A323" s="58"/>
      <c r="B323" s="233"/>
      <c r="C323" s="132"/>
      <c r="D323" s="133"/>
      <c r="E323" s="130"/>
      <c r="F323" s="91"/>
    </row>
    <row r="324" spans="1:6" s="192" customFormat="1" x14ac:dyDescent="0.25">
      <c r="A324" s="58">
        <f>A319+1</f>
        <v>2</v>
      </c>
      <c r="B324" s="290" t="s">
        <v>461</v>
      </c>
      <c r="C324" s="244"/>
      <c r="D324" s="235"/>
      <c r="E324" s="130"/>
      <c r="F324" s="91"/>
    </row>
    <row r="325" spans="1:6" s="242" customFormat="1" ht="94.5" x14ac:dyDescent="0.25">
      <c r="A325" s="58"/>
      <c r="B325" s="83" t="s">
        <v>463</v>
      </c>
      <c r="C325" s="240" t="s">
        <v>460</v>
      </c>
      <c r="D325" s="235">
        <v>270</v>
      </c>
      <c r="E325" s="130"/>
      <c r="F325" s="91">
        <f>D325*E325</f>
        <v>0</v>
      </c>
    </row>
    <row r="326" spans="1:6" s="242" customFormat="1" x14ac:dyDescent="0.25">
      <c r="A326" s="58"/>
      <c r="B326" s="290"/>
      <c r="C326" s="240"/>
      <c r="D326" s="235"/>
      <c r="E326" s="130"/>
      <c r="F326" s="91"/>
    </row>
    <row r="327" spans="1:6" s="242" customFormat="1" x14ac:dyDescent="0.25">
      <c r="A327" s="58">
        <f>A324+1</f>
        <v>3</v>
      </c>
      <c r="B327" s="290" t="s">
        <v>270</v>
      </c>
      <c r="C327" s="240"/>
      <c r="D327" s="235"/>
      <c r="E327" s="130"/>
      <c r="F327" s="91"/>
    </row>
    <row r="328" spans="1:6" s="242" customFormat="1" ht="31.5" x14ac:dyDescent="0.25">
      <c r="A328" s="58"/>
      <c r="B328" s="275" t="s">
        <v>464</v>
      </c>
      <c r="C328" s="240" t="s">
        <v>189</v>
      </c>
      <c r="D328" s="235">
        <v>51</v>
      </c>
      <c r="E328" s="130"/>
      <c r="F328" s="91">
        <f>D328*E328</f>
        <v>0</v>
      </c>
    </row>
    <row r="329" spans="1:6" s="242" customFormat="1" x14ac:dyDescent="0.25">
      <c r="A329" s="58"/>
      <c r="B329" s="290"/>
      <c r="C329" s="240"/>
      <c r="D329" s="235"/>
      <c r="E329" s="130"/>
      <c r="F329" s="91"/>
    </row>
    <row r="330" spans="1:6" s="242" customFormat="1" x14ac:dyDescent="0.25">
      <c r="A330" s="58">
        <f>A327+1</f>
        <v>4</v>
      </c>
      <c r="B330" s="290" t="s">
        <v>271</v>
      </c>
      <c r="C330" s="240"/>
      <c r="D330" s="235"/>
      <c r="E330" s="130"/>
      <c r="F330" s="91"/>
    </row>
    <row r="331" spans="1:6" s="242" customFormat="1" ht="94.5" x14ac:dyDescent="0.25">
      <c r="A331" s="58"/>
      <c r="B331" s="83" t="s">
        <v>693</v>
      </c>
      <c r="C331" s="240" t="s">
        <v>189</v>
      </c>
      <c r="D331" s="235">
        <v>51</v>
      </c>
      <c r="E331" s="130"/>
      <c r="F331" s="91">
        <f>D331*E331</f>
        <v>0</v>
      </c>
    </row>
    <row r="332" spans="1:6" s="138" customFormat="1" x14ac:dyDescent="0.25">
      <c r="A332" s="58"/>
      <c r="B332" s="233"/>
      <c r="C332" s="234"/>
      <c r="D332" s="235"/>
      <c r="E332" s="130"/>
      <c r="F332" s="235"/>
    </row>
    <row r="333" spans="1:6" x14ac:dyDescent="0.25">
      <c r="A333" s="58">
        <f>A330+1</f>
        <v>5</v>
      </c>
      <c r="B333" s="35" t="s">
        <v>289</v>
      </c>
      <c r="E333" s="130"/>
    </row>
    <row r="334" spans="1:6" s="138" customFormat="1" ht="47.25" x14ac:dyDescent="0.25">
      <c r="A334" s="58"/>
      <c r="B334" s="233" t="s">
        <v>692</v>
      </c>
      <c r="C334" s="132" t="s">
        <v>264</v>
      </c>
      <c r="D334" s="133">
        <v>61</v>
      </c>
      <c r="E334" s="130"/>
      <c r="F334" s="91">
        <f>D334*E334</f>
        <v>0</v>
      </c>
    </row>
    <row r="335" spans="1:6" s="138" customFormat="1" x14ac:dyDescent="0.25">
      <c r="A335" s="58"/>
      <c r="B335" s="233"/>
      <c r="C335" s="234"/>
      <c r="D335" s="235"/>
      <c r="E335" s="130"/>
      <c r="F335" s="91"/>
    </row>
    <row r="336" spans="1:6" s="242" customFormat="1" x14ac:dyDescent="0.25">
      <c r="A336" s="58">
        <f>A333+1</f>
        <v>6</v>
      </c>
      <c r="B336" s="239" t="s">
        <v>290</v>
      </c>
      <c r="C336" s="240"/>
      <c r="D336" s="241"/>
      <c r="E336" s="130"/>
      <c r="F336" s="91"/>
    </row>
    <row r="337" spans="1:6" s="242" customFormat="1" ht="47.25" x14ac:dyDescent="0.25">
      <c r="A337" s="58"/>
      <c r="B337" s="223" t="s">
        <v>694</v>
      </c>
      <c r="C337" s="240"/>
      <c r="D337" s="215"/>
      <c r="E337" s="130"/>
      <c r="F337" s="91"/>
    </row>
    <row r="338" spans="1:6" s="192" customFormat="1" x14ac:dyDescent="0.25">
      <c r="A338" s="58"/>
      <c r="B338" s="243" t="s">
        <v>291</v>
      </c>
      <c r="C338" s="132" t="s">
        <v>264</v>
      </c>
      <c r="D338" s="133">
        <f>D55</f>
        <v>21</v>
      </c>
      <c r="E338" s="130"/>
      <c r="F338" s="91">
        <f>D338*E338</f>
        <v>0</v>
      </c>
    </row>
    <row r="339" spans="1:6" s="242" customFormat="1" x14ac:dyDescent="0.25">
      <c r="A339" s="58"/>
      <c r="B339" s="186"/>
      <c r="C339" s="240"/>
      <c r="D339" s="215"/>
      <c r="E339" s="130"/>
      <c r="F339" s="91"/>
    </row>
    <row r="340" spans="1:6" s="242" customFormat="1" x14ac:dyDescent="0.25">
      <c r="A340" s="58">
        <f>A336+1</f>
        <v>7</v>
      </c>
      <c r="B340" s="239" t="s">
        <v>272</v>
      </c>
      <c r="C340" s="240"/>
      <c r="D340" s="241"/>
      <c r="E340" s="130"/>
      <c r="F340" s="91"/>
    </row>
    <row r="341" spans="1:6" s="242" customFormat="1" ht="47.25" x14ac:dyDescent="0.25">
      <c r="A341" s="58"/>
      <c r="B341" s="223" t="s">
        <v>292</v>
      </c>
      <c r="C341" s="244" t="s">
        <v>190</v>
      </c>
      <c r="D341" s="235">
        <v>4</v>
      </c>
      <c r="E341" s="130"/>
      <c r="F341" s="91">
        <f>D341*E341</f>
        <v>0</v>
      </c>
    </row>
    <row r="342" spans="1:6" s="242" customFormat="1" x14ac:dyDescent="0.25">
      <c r="A342" s="58"/>
      <c r="B342" s="223"/>
      <c r="C342" s="244"/>
      <c r="D342" s="235"/>
      <c r="E342" s="130"/>
      <c r="F342" s="91"/>
    </row>
    <row r="343" spans="1:6" s="242" customFormat="1" x14ac:dyDescent="0.25">
      <c r="A343" s="58">
        <f>A340+1</f>
        <v>8</v>
      </c>
      <c r="B343" s="290" t="s">
        <v>269</v>
      </c>
      <c r="C343" s="240"/>
      <c r="D343" s="235"/>
      <c r="E343" s="130"/>
      <c r="F343" s="91"/>
    </row>
    <row r="344" spans="1:6" s="138" customFormat="1" ht="31.5" x14ac:dyDescent="0.25">
      <c r="A344" s="58"/>
      <c r="B344" s="223" t="s">
        <v>695</v>
      </c>
      <c r="C344" s="240" t="s">
        <v>264</v>
      </c>
      <c r="D344" s="235">
        <v>25</v>
      </c>
      <c r="E344" s="130"/>
      <c r="F344" s="91">
        <f>D344*E344</f>
        <v>0</v>
      </c>
    </row>
    <row r="345" spans="1:6" s="242" customFormat="1" x14ac:dyDescent="0.25">
      <c r="A345" s="58"/>
      <c r="B345" s="290"/>
      <c r="C345" s="240"/>
      <c r="D345" s="235"/>
      <c r="E345" s="130"/>
      <c r="F345" s="91"/>
    </row>
    <row r="346" spans="1:6" s="242" customFormat="1" x14ac:dyDescent="0.25">
      <c r="A346" s="58">
        <f>A343+1</f>
        <v>9</v>
      </c>
      <c r="B346" s="290" t="s">
        <v>276</v>
      </c>
      <c r="C346" s="240"/>
      <c r="D346" s="235"/>
      <c r="E346" s="130"/>
      <c r="F346" s="91"/>
    </row>
    <row r="347" spans="1:6" s="282" customFormat="1" ht="78.75" x14ac:dyDescent="0.25">
      <c r="A347" s="58"/>
      <c r="B347" s="223" t="s">
        <v>696</v>
      </c>
      <c r="C347" s="240" t="s">
        <v>190</v>
      </c>
      <c r="D347" s="235">
        <v>1</v>
      </c>
      <c r="E347" s="130"/>
      <c r="F347" s="91">
        <f>D347*E347</f>
        <v>0</v>
      </c>
    </row>
    <row r="348" spans="1:6" s="282" customFormat="1" x14ac:dyDescent="0.25">
      <c r="A348" s="58"/>
      <c r="B348" s="275"/>
      <c r="C348" s="240"/>
      <c r="D348" s="235"/>
      <c r="E348" s="130"/>
      <c r="F348" s="91"/>
    </row>
    <row r="349" spans="1:6" s="242" customFormat="1" x14ac:dyDescent="0.25">
      <c r="A349" s="58">
        <f>A346+1</f>
        <v>10</v>
      </c>
      <c r="B349" s="290" t="s">
        <v>275</v>
      </c>
      <c r="C349" s="240"/>
      <c r="D349" s="235"/>
      <c r="E349" s="130"/>
      <c r="F349" s="91"/>
    </row>
    <row r="350" spans="1:6" s="282" customFormat="1" ht="47.25" x14ac:dyDescent="0.25">
      <c r="A350" s="58"/>
      <c r="B350" s="223" t="s">
        <v>465</v>
      </c>
      <c r="C350" s="240" t="s">
        <v>264</v>
      </c>
      <c r="D350" s="235">
        <v>50</v>
      </c>
      <c r="E350" s="130"/>
      <c r="F350" s="91">
        <f>D350*E350</f>
        <v>0</v>
      </c>
    </row>
    <row r="351" spans="1:6" s="242" customFormat="1" x14ac:dyDescent="0.25">
      <c r="A351" s="58"/>
      <c r="B351" s="275"/>
      <c r="C351" s="240"/>
      <c r="D351" s="235"/>
      <c r="E351" s="130"/>
      <c r="F351" s="91"/>
    </row>
    <row r="352" spans="1:6" s="242" customFormat="1" x14ac:dyDescent="0.25">
      <c r="A352" s="58">
        <f>A349+1</f>
        <v>11</v>
      </c>
      <c r="B352" s="290" t="s">
        <v>268</v>
      </c>
      <c r="C352" s="240"/>
      <c r="D352" s="235"/>
      <c r="E352" s="130"/>
      <c r="F352" s="91"/>
    </row>
    <row r="353" spans="1:6" s="242" customFormat="1" ht="94.5" x14ac:dyDescent="0.25">
      <c r="A353" s="58"/>
      <c r="B353" s="223" t="s">
        <v>697</v>
      </c>
      <c r="C353" s="240" t="s">
        <v>264</v>
      </c>
      <c r="D353" s="235">
        <v>24</v>
      </c>
      <c r="E353" s="130"/>
      <c r="F353" s="91">
        <f>D353*E353</f>
        <v>0</v>
      </c>
    </row>
    <row r="354" spans="1:6" s="138" customFormat="1" x14ac:dyDescent="0.25">
      <c r="A354" s="58"/>
      <c r="B354" s="233"/>
      <c r="C354" s="234"/>
      <c r="D354" s="235"/>
      <c r="E354" s="130"/>
      <c r="F354" s="235"/>
    </row>
    <row r="355" spans="1:6" s="242" customFormat="1" x14ac:dyDescent="0.25">
      <c r="A355" s="58">
        <f>A352+1</f>
        <v>12</v>
      </c>
      <c r="B355" s="290" t="s">
        <v>273</v>
      </c>
      <c r="C355" s="240"/>
      <c r="D355" s="235"/>
      <c r="E355" s="130"/>
      <c r="F355" s="91"/>
    </row>
    <row r="356" spans="1:6" s="282" customFormat="1" ht="31.5" x14ac:dyDescent="0.25">
      <c r="A356" s="58"/>
      <c r="B356" s="223" t="s">
        <v>274</v>
      </c>
      <c r="C356" s="240" t="s">
        <v>190</v>
      </c>
      <c r="D356" s="235">
        <v>4</v>
      </c>
      <c r="E356" s="130"/>
      <c r="F356" s="91">
        <f>D356*E356</f>
        <v>0</v>
      </c>
    </row>
    <row r="357" spans="1:6" s="282" customFormat="1" x14ac:dyDescent="0.25">
      <c r="A357" s="58"/>
      <c r="B357" s="223"/>
      <c r="C357" s="240"/>
      <c r="D357" s="235"/>
      <c r="E357" s="130"/>
      <c r="F357" s="91"/>
    </row>
    <row r="358" spans="1:6" s="282" customFormat="1" x14ac:dyDescent="0.25">
      <c r="A358" s="58">
        <f>A355+1</f>
        <v>13</v>
      </c>
      <c r="B358" s="219" t="s">
        <v>466</v>
      </c>
      <c r="C358" s="240"/>
      <c r="D358" s="235"/>
      <c r="E358" s="130"/>
      <c r="F358" s="91"/>
    </row>
    <row r="359" spans="1:6" s="282" customFormat="1" ht="31.5" x14ac:dyDescent="0.25">
      <c r="A359" s="58"/>
      <c r="B359" s="223" t="s">
        <v>467</v>
      </c>
      <c r="C359" s="240"/>
      <c r="D359" s="235"/>
      <c r="E359" s="130"/>
      <c r="F359" s="91"/>
    </row>
    <row r="360" spans="1:6" s="282" customFormat="1" x14ac:dyDescent="0.25">
      <c r="A360" s="58"/>
      <c r="B360" s="260" t="s">
        <v>468</v>
      </c>
      <c r="C360" s="240"/>
      <c r="D360" s="235"/>
      <c r="E360" s="130"/>
      <c r="F360" s="91"/>
    </row>
    <row r="361" spans="1:6" s="282" customFormat="1" ht="63" x14ac:dyDescent="0.25">
      <c r="A361" s="58"/>
      <c r="B361" s="260" t="s">
        <v>469</v>
      </c>
      <c r="C361" s="240"/>
      <c r="D361" s="235"/>
      <c r="E361" s="130"/>
      <c r="F361" s="91"/>
    </row>
    <row r="362" spans="1:6" s="282" customFormat="1" ht="31.5" x14ac:dyDescent="0.25">
      <c r="A362" s="58"/>
      <c r="B362" s="260" t="s">
        <v>470</v>
      </c>
      <c r="E362" s="300"/>
    </row>
    <row r="363" spans="1:6" s="282" customFormat="1" x14ac:dyDescent="0.25">
      <c r="A363" s="58"/>
      <c r="B363" s="223" t="s">
        <v>471</v>
      </c>
      <c r="C363" s="240" t="s">
        <v>189</v>
      </c>
      <c r="D363" s="235">
        <v>25</v>
      </c>
      <c r="E363" s="130"/>
      <c r="F363" s="91">
        <f>D363*E363</f>
        <v>0</v>
      </c>
    </row>
    <row r="364" spans="1:6" s="282" customFormat="1" x14ac:dyDescent="0.25">
      <c r="A364" s="58"/>
      <c r="B364" s="275"/>
      <c r="E364" s="300"/>
      <c r="F364" s="91"/>
    </row>
    <row r="365" spans="1:6" s="15" customFormat="1" x14ac:dyDescent="0.25">
      <c r="A365" s="58">
        <f>A358+1</f>
        <v>14</v>
      </c>
      <c r="B365" s="28" t="s">
        <v>472</v>
      </c>
      <c r="C365" s="113"/>
      <c r="D365" s="235"/>
      <c r="E365" s="130"/>
      <c r="F365" s="92"/>
    </row>
    <row r="366" spans="1:6" s="15" customFormat="1" ht="63" x14ac:dyDescent="0.25">
      <c r="A366" s="58"/>
      <c r="B366" s="83" t="s">
        <v>473</v>
      </c>
      <c r="C366" s="132" t="s">
        <v>199</v>
      </c>
      <c r="D366" s="133">
        <v>40</v>
      </c>
      <c r="E366" s="130"/>
      <c r="F366" s="91">
        <f>D366*E366</f>
        <v>0</v>
      </c>
    </row>
    <row r="367" spans="1:6" s="15" customFormat="1" x14ac:dyDescent="0.25">
      <c r="A367" s="58"/>
      <c r="B367" s="34"/>
      <c r="E367" s="297"/>
    </row>
    <row r="368" spans="1:6" s="15" customFormat="1" x14ac:dyDescent="0.25">
      <c r="A368" s="58">
        <f>A365+1</f>
        <v>15</v>
      </c>
      <c r="B368" s="28" t="s">
        <v>474</v>
      </c>
      <c r="C368" s="113"/>
      <c r="D368" s="235"/>
      <c r="E368" s="130"/>
      <c r="F368" s="92"/>
    </row>
    <row r="369" spans="1:6" s="15" customFormat="1" ht="31.5" x14ac:dyDescent="0.25">
      <c r="A369" s="58"/>
      <c r="B369" s="83" t="s">
        <v>475</v>
      </c>
      <c r="C369" s="132" t="s">
        <v>190</v>
      </c>
      <c r="D369" s="133">
        <v>1</v>
      </c>
      <c r="E369" s="130"/>
      <c r="F369" s="91">
        <f>D369*E369</f>
        <v>0</v>
      </c>
    </row>
    <row r="370" spans="1:6" s="282" customFormat="1" x14ac:dyDescent="0.25">
      <c r="A370" s="58"/>
      <c r="B370" s="275"/>
      <c r="C370" s="240"/>
      <c r="D370" s="235"/>
      <c r="E370" s="130"/>
      <c r="F370" s="91"/>
    </row>
    <row r="371" spans="1:6" s="15" customFormat="1" x14ac:dyDescent="0.25">
      <c r="A371" s="58">
        <f>A368+1</f>
        <v>16</v>
      </c>
      <c r="B371" s="28" t="s">
        <v>327</v>
      </c>
      <c r="C371" s="113"/>
      <c r="D371" s="235"/>
      <c r="E371" s="130"/>
      <c r="F371" s="92"/>
    </row>
    <row r="372" spans="1:6" s="15" customFormat="1" ht="94.5" x14ac:dyDescent="0.25">
      <c r="A372" s="58"/>
      <c r="B372" s="83" t="s">
        <v>673</v>
      </c>
      <c r="C372" s="113"/>
      <c r="D372" s="235"/>
      <c r="E372" s="130"/>
      <c r="F372" s="92"/>
    </row>
    <row r="373" spans="1:6" s="15" customFormat="1" x14ac:dyDescent="0.25">
      <c r="A373" s="58"/>
      <c r="B373" s="34" t="s">
        <v>328</v>
      </c>
      <c r="C373" s="113" t="s">
        <v>189</v>
      </c>
      <c r="D373" s="235">
        <v>30</v>
      </c>
      <c r="E373" s="130"/>
      <c r="F373" s="91">
        <f>D373*E373</f>
        <v>0</v>
      </c>
    </row>
    <row r="374" spans="1:6" s="192" customFormat="1" x14ac:dyDescent="0.25">
      <c r="A374" s="292"/>
      <c r="B374" s="275"/>
      <c r="C374" s="244"/>
      <c r="D374" s="235"/>
      <c r="E374" s="130"/>
      <c r="F374" s="91"/>
    </row>
    <row r="375" spans="1:6" s="242" customFormat="1" x14ac:dyDescent="0.25">
      <c r="A375" s="283"/>
      <c r="B375" s="293" t="str">
        <f>"UKUPNO - "&amp;TEXT(A317,) &amp;" " &amp;TEXT(B317,)&amp;" (kn):"</f>
        <v>UKUPNO - A.9. LIMARSKI RADOVI (kn):</v>
      </c>
      <c r="C375" s="294"/>
      <c r="D375" s="285"/>
      <c r="E375" s="298"/>
      <c r="F375" s="90">
        <f>SUM(F319:F373)</f>
        <v>0</v>
      </c>
    </row>
    <row r="376" spans="1:6" x14ac:dyDescent="0.25">
      <c r="B376" s="30"/>
      <c r="E376" s="114"/>
      <c r="F376" s="90"/>
    </row>
    <row r="377" spans="1:6" s="15" customFormat="1" x14ac:dyDescent="0.25">
      <c r="A377" s="58"/>
      <c r="B377" s="83"/>
      <c r="C377" s="113"/>
      <c r="D377" s="112"/>
      <c r="E377" s="116"/>
      <c r="F377" s="92"/>
    </row>
    <row r="378" spans="1:6" x14ac:dyDescent="0.25">
      <c r="A378" s="57" t="str">
        <f>TEXT($A$7,)&amp;"10."</f>
        <v>A.10.</v>
      </c>
      <c r="B378" s="31" t="s">
        <v>277</v>
      </c>
      <c r="C378" s="102"/>
      <c r="D378" s="103"/>
      <c r="E378" s="117"/>
      <c r="F378" s="88"/>
    </row>
    <row r="379" spans="1:6" s="218" customFormat="1" x14ac:dyDescent="0.25">
      <c r="A379" s="185"/>
      <c r="B379" s="214"/>
      <c r="C379" s="215"/>
      <c r="D379" s="216"/>
      <c r="E379" s="217"/>
      <c r="F379" s="216"/>
    </row>
    <row r="380" spans="1:6" s="218" customFormat="1" x14ac:dyDescent="0.25">
      <c r="A380" s="56">
        <v>1</v>
      </c>
      <c r="B380" s="219" t="s">
        <v>278</v>
      </c>
      <c r="C380" s="220"/>
      <c r="D380" s="216"/>
      <c r="E380" s="217"/>
      <c r="F380" s="221"/>
    </row>
    <row r="381" spans="1:6" s="218" customFormat="1" ht="189" x14ac:dyDescent="0.25">
      <c r="A381" s="222"/>
      <c r="B381" s="223" t="s">
        <v>478</v>
      </c>
      <c r="C381" s="215" t="s">
        <v>199</v>
      </c>
      <c r="D381" s="215">
        <v>185</v>
      </c>
      <c r="E381" s="224"/>
      <c r="F381" s="94">
        <f>D381*E381</f>
        <v>0</v>
      </c>
    </row>
    <row r="382" spans="1:6" s="218" customFormat="1" x14ac:dyDescent="0.25">
      <c r="A382" s="222"/>
      <c r="B382" s="225"/>
      <c r="C382" s="226"/>
      <c r="D382" s="226"/>
      <c r="E382" s="227"/>
      <c r="F382" s="226"/>
    </row>
    <row r="383" spans="1:6" s="218" customFormat="1" x14ac:dyDescent="0.25">
      <c r="A383" s="185">
        <f>A380+1</f>
        <v>2</v>
      </c>
      <c r="B383" s="219" t="s">
        <v>279</v>
      </c>
      <c r="C383" s="220"/>
      <c r="D383" s="216"/>
      <c r="E383" s="217"/>
      <c r="F383" s="221"/>
    </row>
    <row r="384" spans="1:6" s="218" customFormat="1" ht="78.75" x14ac:dyDescent="0.25">
      <c r="A384" s="222"/>
      <c r="B384" s="223" t="s">
        <v>280</v>
      </c>
      <c r="C384" s="215"/>
      <c r="D384" s="215"/>
      <c r="E384" s="228"/>
      <c r="F384" s="221"/>
    </row>
    <row r="385" spans="1:15" s="218" customFormat="1" ht="126" x14ac:dyDescent="0.25">
      <c r="A385" s="185"/>
      <c r="B385" s="229" t="s">
        <v>698</v>
      </c>
      <c r="C385" s="215" t="s">
        <v>199</v>
      </c>
      <c r="D385" s="215">
        <f>D381</f>
        <v>185</v>
      </c>
      <c r="E385" s="224"/>
      <c r="F385" s="94">
        <f>D385*E385</f>
        <v>0</v>
      </c>
    </row>
    <row r="386" spans="1:15" s="218" customFormat="1" x14ac:dyDescent="0.25">
      <c r="A386" s="185"/>
      <c r="B386" s="229"/>
      <c r="C386" s="215"/>
      <c r="D386" s="215"/>
      <c r="E386" s="228"/>
      <c r="F386" s="221"/>
    </row>
    <row r="387" spans="1:15" s="218" customFormat="1" x14ac:dyDescent="0.25">
      <c r="A387" s="185">
        <f>A383+1</f>
        <v>3</v>
      </c>
      <c r="B387" s="219" t="s">
        <v>281</v>
      </c>
      <c r="C387" s="220"/>
      <c r="D387" s="216"/>
      <c r="E387" s="217"/>
      <c r="F387" s="221"/>
    </row>
    <row r="388" spans="1:15" s="218" customFormat="1" ht="141.75" x14ac:dyDescent="0.25">
      <c r="A388" s="185"/>
      <c r="B388" s="229" t="s">
        <v>674</v>
      </c>
      <c r="C388" s="215" t="s">
        <v>189</v>
      </c>
      <c r="D388" s="215">
        <v>210</v>
      </c>
      <c r="E388" s="230"/>
      <c r="F388" s="94">
        <f>D388*E388</f>
        <v>0</v>
      </c>
    </row>
    <row r="389" spans="1:15" s="218" customFormat="1" x14ac:dyDescent="0.25">
      <c r="A389" s="185"/>
      <c r="B389" s="214"/>
      <c r="C389" s="215"/>
      <c r="D389" s="216"/>
      <c r="E389" s="217"/>
      <c r="F389" s="216"/>
    </row>
    <row r="390" spans="1:15" x14ac:dyDescent="0.25">
      <c r="A390" s="57"/>
      <c r="B390" s="31" t="str">
        <f>"UKUPNO - "&amp;TEXT(A378,) &amp;" " &amp;TEXT(B378,)&amp;" (kn):"</f>
        <v>UKUPNO - A.10. PODOPOLAGAČKI RADOVI (kn):</v>
      </c>
      <c r="C390" s="102"/>
      <c r="D390" s="103"/>
      <c r="E390" s="118"/>
      <c r="F390" s="90">
        <f>SUM(F380:F388)</f>
        <v>0</v>
      </c>
    </row>
    <row r="391" spans="1:15" s="15" customFormat="1" x14ac:dyDescent="0.25">
      <c r="A391" s="58"/>
      <c r="B391" s="83"/>
      <c r="C391" s="113"/>
      <c r="D391" s="112"/>
      <c r="E391" s="116"/>
      <c r="F391" s="92"/>
    </row>
    <row r="392" spans="1:15" s="15" customFormat="1" x14ac:dyDescent="0.25">
      <c r="A392" s="58"/>
      <c r="B392" s="83"/>
      <c r="C392" s="113"/>
      <c r="D392" s="112"/>
      <c r="E392" s="116"/>
      <c r="F392" s="92"/>
    </row>
    <row r="393" spans="1:15" x14ac:dyDescent="0.25">
      <c r="A393" s="57" t="str">
        <f>TEXT($A$7,)&amp;"11."</f>
        <v>A.11.</v>
      </c>
      <c r="B393" s="31" t="s">
        <v>94</v>
      </c>
      <c r="C393" s="102"/>
      <c r="D393" s="103"/>
      <c r="E393" s="117"/>
      <c r="F393" s="88"/>
    </row>
    <row r="394" spans="1:15" x14ac:dyDescent="0.25">
      <c r="B394" s="30"/>
      <c r="E394" s="114"/>
      <c r="F394" s="90"/>
    </row>
    <row r="395" spans="1:15" s="15" customFormat="1" x14ac:dyDescent="0.25">
      <c r="A395" s="56">
        <v>1</v>
      </c>
      <c r="B395" s="30" t="s">
        <v>282</v>
      </c>
      <c r="C395" s="106"/>
      <c r="D395" s="107"/>
      <c r="E395" s="114"/>
      <c r="F395" s="91"/>
    </row>
    <row r="396" spans="1:15" s="15" customFormat="1" ht="173.25" x14ac:dyDescent="0.25">
      <c r="A396" s="56"/>
      <c r="B396" s="32" t="s">
        <v>283</v>
      </c>
      <c r="C396" s="106"/>
      <c r="D396" s="112"/>
      <c r="E396" s="114"/>
      <c r="F396" s="191"/>
    </row>
    <row r="397" spans="1:15" x14ac:dyDescent="0.25">
      <c r="B397" s="34" t="s">
        <v>284</v>
      </c>
      <c r="C397" s="113" t="s">
        <v>199</v>
      </c>
      <c r="D397" s="112">
        <v>10</v>
      </c>
      <c r="E397" s="116"/>
      <c r="F397" s="94">
        <f>D397*E397</f>
        <v>0</v>
      </c>
    </row>
    <row r="398" spans="1:15" x14ac:dyDescent="0.25">
      <c r="B398" s="34"/>
      <c r="C398" s="113"/>
      <c r="D398" s="112"/>
      <c r="E398" s="116"/>
      <c r="F398" s="94"/>
    </row>
    <row r="399" spans="1:15" x14ac:dyDescent="0.25">
      <c r="A399" s="56">
        <f>A395+1</f>
        <v>2</v>
      </c>
      <c r="B399" s="30" t="s">
        <v>285</v>
      </c>
      <c r="C399" s="231"/>
      <c r="E399" s="114"/>
      <c r="F399" s="94"/>
      <c r="G399" s="15"/>
      <c r="H399" s="15"/>
      <c r="I399" s="15"/>
      <c r="J399" s="15"/>
      <c r="K399" s="15"/>
      <c r="L399" s="15"/>
      <c r="M399" s="15"/>
      <c r="N399" s="15"/>
      <c r="O399" s="15"/>
    </row>
    <row r="400" spans="1:15" ht="126" x14ac:dyDescent="0.25">
      <c r="B400" s="29" t="s">
        <v>699</v>
      </c>
      <c r="C400" s="231"/>
      <c r="E400" s="114"/>
      <c r="F400" s="94"/>
      <c r="G400" s="15"/>
      <c r="H400" s="15"/>
      <c r="I400" s="15"/>
      <c r="J400" s="15"/>
      <c r="K400" s="15"/>
      <c r="L400" s="15"/>
      <c r="M400" s="15"/>
      <c r="N400" s="15"/>
      <c r="O400" s="15"/>
    </row>
    <row r="401" spans="1:15" x14ac:dyDescent="0.25">
      <c r="A401" s="58"/>
      <c r="B401" s="32" t="s">
        <v>286</v>
      </c>
      <c r="C401" s="232" t="s">
        <v>199</v>
      </c>
      <c r="D401" s="203">
        <v>50</v>
      </c>
      <c r="E401" s="190"/>
      <c r="F401" s="94">
        <f>D401*E401</f>
        <v>0</v>
      </c>
      <c r="G401" s="15"/>
      <c r="H401" s="15"/>
      <c r="I401" s="15"/>
      <c r="J401" s="15"/>
      <c r="K401" s="15"/>
      <c r="L401" s="15"/>
      <c r="M401" s="15"/>
      <c r="N401" s="15"/>
      <c r="O401" s="15"/>
    </row>
    <row r="402" spans="1:15" x14ac:dyDescent="0.25">
      <c r="A402" s="58"/>
      <c r="B402" s="32"/>
      <c r="C402" s="232"/>
      <c r="D402" s="203"/>
      <c r="E402" s="190"/>
      <c r="F402" s="94"/>
      <c r="G402" s="15"/>
      <c r="H402" s="15"/>
      <c r="I402" s="15"/>
      <c r="J402" s="15"/>
      <c r="K402" s="15"/>
      <c r="L402" s="15"/>
      <c r="M402" s="15"/>
      <c r="N402" s="15"/>
      <c r="O402" s="15"/>
    </row>
    <row r="403" spans="1:15" x14ac:dyDescent="0.25">
      <c r="A403" s="57"/>
      <c r="B403" s="31" t="str">
        <f>"UKUPNO - "&amp;TEXT(A393,) &amp;" " &amp;TEXT(B393,)&amp;" (kn):"</f>
        <v>UKUPNO - A.11. KERAMIČARSKI RADOVI (kn):</v>
      </c>
      <c r="C403" s="102"/>
      <c r="D403" s="103"/>
      <c r="E403" s="118"/>
      <c r="F403" s="90">
        <f>SUM(F395:F401)</f>
        <v>0</v>
      </c>
    </row>
    <row r="404" spans="1:15" s="15" customFormat="1" x14ac:dyDescent="0.25">
      <c r="A404" s="58"/>
      <c r="B404" s="28"/>
      <c r="C404" s="104"/>
      <c r="D404" s="105"/>
      <c r="E404" s="143"/>
      <c r="F404" s="89"/>
    </row>
    <row r="405" spans="1:15" x14ac:dyDescent="0.25">
      <c r="B405" s="30"/>
      <c r="D405" s="101"/>
      <c r="E405" s="115"/>
      <c r="F405" s="90"/>
    </row>
    <row r="406" spans="1:15" x14ac:dyDescent="0.25">
      <c r="A406" s="57" t="str">
        <f>TEXT($A$7,)&amp;"12."</f>
        <v>A.12.</v>
      </c>
      <c r="B406" s="31" t="s">
        <v>15</v>
      </c>
      <c r="C406" s="102"/>
      <c r="D406" s="103"/>
      <c r="E406" s="117"/>
      <c r="F406" s="88"/>
    </row>
    <row r="407" spans="1:15" x14ac:dyDescent="0.25">
      <c r="B407" s="30"/>
      <c r="E407" s="114"/>
      <c r="F407" s="90"/>
    </row>
    <row r="408" spans="1:15" s="15" customFormat="1" x14ac:dyDescent="0.25">
      <c r="A408" s="58">
        <v>1</v>
      </c>
      <c r="B408" s="28" t="s">
        <v>479</v>
      </c>
      <c r="C408" s="113"/>
      <c r="D408" s="112"/>
      <c r="E408" s="116"/>
      <c r="F408" s="92"/>
    </row>
    <row r="409" spans="1:15" s="15" customFormat="1" ht="63" x14ac:dyDescent="0.25">
      <c r="A409" s="58"/>
      <c r="B409" s="83" t="s">
        <v>480</v>
      </c>
      <c r="C409" s="113" t="s">
        <v>218</v>
      </c>
      <c r="D409" s="112">
        <f>50*0.05</f>
        <v>2.5</v>
      </c>
      <c r="E409" s="116"/>
      <c r="F409" s="94">
        <f>D409*E409</f>
        <v>0</v>
      </c>
    </row>
    <row r="410" spans="1:15" s="15" customFormat="1" x14ac:dyDescent="0.25">
      <c r="A410" s="58"/>
      <c r="B410" s="83"/>
      <c r="C410" s="113"/>
      <c r="D410" s="112"/>
      <c r="E410" s="116"/>
      <c r="F410" s="92"/>
    </row>
    <row r="411" spans="1:15" s="15" customFormat="1" x14ac:dyDescent="0.25">
      <c r="A411" s="58">
        <f>A408+1</f>
        <v>2</v>
      </c>
      <c r="B411" s="28" t="s">
        <v>481</v>
      </c>
      <c r="C411" s="113"/>
      <c r="D411" s="112"/>
      <c r="E411" s="116"/>
      <c r="F411" s="92"/>
    </row>
    <row r="412" spans="1:15" s="15" customFormat="1" ht="63" x14ac:dyDescent="0.25">
      <c r="A412" s="58"/>
      <c r="B412" s="83" t="s">
        <v>483</v>
      </c>
      <c r="C412" s="113"/>
      <c r="D412" s="112"/>
      <c r="E412" s="116"/>
      <c r="F412" s="92"/>
    </row>
    <row r="413" spans="1:15" s="15" customFormat="1" x14ac:dyDescent="0.25">
      <c r="A413" s="58"/>
      <c r="B413" s="83" t="s">
        <v>482</v>
      </c>
      <c r="C413" s="113" t="s">
        <v>212</v>
      </c>
      <c r="D413" s="112">
        <v>4</v>
      </c>
      <c r="E413" s="116"/>
      <c r="F413" s="94">
        <f>D413*E413</f>
        <v>0</v>
      </c>
    </row>
    <row r="414" spans="1:15" x14ac:dyDescent="0.25">
      <c r="B414" s="35"/>
    </row>
    <row r="415" spans="1:15" x14ac:dyDescent="0.25">
      <c r="A415" s="57"/>
      <c r="B415" s="31" t="str">
        <f>"UKUPNO - "&amp;TEXT(A406,) &amp;" " &amp;TEXT(B406,)&amp;" (kn):"</f>
        <v>UKUPNO - A.12. RAZNI RADOVI (kn):</v>
      </c>
      <c r="C415" s="102"/>
      <c r="D415" s="103"/>
      <c r="E415" s="103"/>
      <c r="F415" s="90">
        <f>SUM(F407:F414)</f>
        <v>0</v>
      </c>
    </row>
    <row r="416" spans="1:15" x14ac:dyDescent="0.25">
      <c r="B416" s="30"/>
      <c r="D416" s="101"/>
      <c r="E416" s="101"/>
      <c r="F416" s="90"/>
    </row>
    <row r="417" spans="1:6" x14ac:dyDescent="0.25">
      <c r="B417" s="30"/>
      <c r="D417" s="101"/>
      <c r="E417" s="101"/>
      <c r="F417" s="90"/>
    </row>
    <row r="418" spans="1:6" x14ac:dyDescent="0.25">
      <c r="B418" s="30"/>
      <c r="D418" s="101"/>
      <c r="E418" s="101"/>
      <c r="F418" s="90"/>
    </row>
    <row r="419" spans="1:6" x14ac:dyDescent="0.25">
      <c r="A419" s="127"/>
      <c r="B419" s="38" t="str">
        <f>"REKAPITULACIJA - "&amp;TEXT(A7,) &amp;" " &amp;TEXT(B7,)</f>
        <v>REKAPITULACIJA - A. GRAĐEVINSKO - OBRTNIČKI RADOVI</v>
      </c>
      <c r="C419" s="119"/>
      <c r="D419" s="120"/>
      <c r="E419" s="120"/>
      <c r="F419" s="95"/>
    </row>
    <row r="420" spans="1:6" x14ac:dyDescent="0.25">
      <c r="B420" s="36"/>
      <c r="C420" s="121"/>
      <c r="D420" s="122"/>
      <c r="E420" s="122"/>
      <c r="F420" s="96"/>
    </row>
    <row r="421" spans="1:6" x14ac:dyDescent="0.25">
      <c r="A421" s="56" t="str">
        <f>A9</f>
        <v>A.1.</v>
      </c>
      <c r="B421" s="30" t="str">
        <f>B9</f>
        <v>PRIPREMNI I ZAVRŠNI RADOVI</v>
      </c>
      <c r="C421" s="100"/>
      <c r="D421" s="101"/>
      <c r="E421" s="101"/>
      <c r="F421" s="90">
        <f>F23</f>
        <v>0</v>
      </c>
    </row>
    <row r="422" spans="1:6" x14ac:dyDescent="0.25">
      <c r="B422" s="30"/>
      <c r="C422" s="121"/>
      <c r="D422" s="122"/>
      <c r="E422" s="122"/>
      <c r="F422" s="96"/>
    </row>
    <row r="423" spans="1:6" x14ac:dyDescent="0.25">
      <c r="A423" s="56" t="str">
        <f>A26</f>
        <v>A.2.</v>
      </c>
      <c r="B423" s="30" t="str">
        <f>B26</f>
        <v>RADOVI DEMONTAŽE I RUŠENJA</v>
      </c>
      <c r="C423" s="100"/>
      <c r="D423" s="101"/>
      <c r="E423" s="101"/>
      <c r="F423" s="90">
        <f>F119</f>
        <v>0</v>
      </c>
    </row>
    <row r="424" spans="1:6" x14ac:dyDescent="0.25">
      <c r="B424" s="30"/>
      <c r="E424" s="101"/>
      <c r="F424" s="90"/>
    </row>
    <row r="425" spans="1:6" s="3" customFormat="1" x14ac:dyDescent="0.2">
      <c r="A425" s="56" t="str">
        <f>A122</f>
        <v>A.3.</v>
      </c>
      <c r="B425" s="30" t="str">
        <f>B122</f>
        <v>BETONSKI I ARMIRANOBETONSKI RADOVI</v>
      </c>
      <c r="C425" s="100"/>
      <c r="D425" s="101"/>
      <c r="E425" s="101"/>
      <c r="F425" s="90">
        <f>F140</f>
        <v>0</v>
      </c>
    </row>
    <row r="426" spans="1:6" s="3" customFormat="1" x14ac:dyDescent="0.2">
      <c r="A426" s="56"/>
      <c r="B426" s="30"/>
      <c r="C426" s="106"/>
      <c r="D426" s="107"/>
      <c r="E426" s="107"/>
      <c r="F426" s="91"/>
    </row>
    <row r="427" spans="1:6" s="3" customFormat="1" x14ac:dyDescent="0.2">
      <c r="A427" s="56" t="str">
        <f>A143</f>
        <v>A.4.</v>
      </c>
      <c r="B427" s="30" t="str">
        <f>B143</f>
        <v xml:space="preserve"> ZIDARSKI RADOVI</v>
      </c>
      <c r="C427" s="100"/>
      <c r="D427" s="101"/>
      <c r="E427" s="101"/>
      <c r="F427" s="90">
        <f>F180</f>
        <v>0</v>
      </c>
    </row>
    <row r="428" spans="1:6" s="3" customFormat="1" x14ac:dyDescent="0.2">
      <c r="A428" s="56"/>
      <c r="B428" s="30"/>
      <c r="C428" s="106"/>
      <c r="D428" s="107"/>
      <c r="E428" s="107"/>
      <c r="F428" s="91"/>
    </row>
    <row r="429" spans="1:6" s="3" customFormat="1" x14ac:dyDescent="0.2">
      <c r="A429" s="56" t="str">
        <f>A183</f>
        <v>A.5.</v>
      </c>
      <c r="B429" s="30" t="str">
        <f>B183</f>
        <v>IZOLATERSKI RADOVI</v>
      </c>
      <c r="C429" s="100"/>
      <c r="D429" s="101"/>
      <c r="E429" s="101"/>
      <c r="F429" s="90">
        <f>F235</f>
        <v>0</v>
      </c>
    </row>
    <row r="430" spans="1:6" s="3" customFormat="1" x14ac:dyDescent="0.2">
      <c r="A430" s="56"/>
      <c r="B430" s="30"/>
      <c r="C430" s="106"/>
      <c r="D430" s="107"/>
      <c r="E430" s="107"/>
      <c r="F430" s="91"/>
    </row>
    <row r="431" spans="1:6" x14ac:dyDescent="0.25">
      <c r="A431" s="56" t="str">
        <f>A238</f>
        <v>A.6.</v>
      </c>
      <c r="B431" s="30" t="str">
        <f>B238</f>
        <v>STOLARIJA</v>
      </c>
      <c r="C431" s="100"/>
      <c r="D431" s="101"/>
      <c r="E431" s="101"/>
      <c r="F431" s="90">
        <f>F274</f>
        <v>0</v>
      </c>
    </row>
    <row r="432" spans="1:6" x14ac:dyDescent="0.25">
      <c r="B432" s="30"/>
      <c r="C432" s="100"/>
      <c r="D432" s="101"/>
      <c r="E432" s="101"/>
      <c r="F432" s="90"/>
    </row>
    <row r="433" spans="1:6" x14ac:dyDescent="0.25">
      <c r="A433" s="56" t="str">
        <f>A277</f>
        <v>A.7.</v>
      </c>
      <c r="B433" s="30" t="str">
        <f>B277</f>
        <v>SOBOSLIKARSKI I LIČILAČKI RADOVI</v>
      </c>
      <c r="C433" s="100"/>
      <c r="D433" s="101"/>
      <c r="E433" s="101"/>
      <c r="F433" s="90">
        <f>F287</f>
        <v>0</v>
      </c>
    </row>
    <row r="434" spans="1:6" x14ac:dyDescent="0.25">
      <c r="B434" s="30"/>
      <c r="C434" s="100"/>
      <c r="D434" s="101"/>
      <c r="E434" s="101"/>
      <c r="F434" s="90"/>
    </row>
    <row r="435" spans="1:6" x14ac:dyDescent="0.25">
      <c r="A435" s="56" t="str">
        <f>A290</f>
        <v>A.8.</v>
      </c>
      <c r="B435" s="30" t="str">
        <f>B290</f>
        <v>TESARSKI RADOVI</v>
      </c>
      <c r="C435" s="100"/>
      <c r="D435" s="101"/>
      <c r="E435" s="101"/>
      <c r="F435" s="90">
        <f>F314</f>
        <v>0</v>
      </c>
    </row>
    <row r="436" spans="1:6" x14ac:dyDescent="0.25">
      <c r="B436" s="30"/>
      <c r="C436" s="100"/>
      <c r="D436" s="101"/>
      <c r="E436" s="101"/>
      <c r="F436" s="90"/>
    </row>
    <row r="437" spans="1:6" x14ac:dyDescent="0.25">
      <c r="A437" s="56" t="str">
        <f>A317</f>
        <v>A.9.</v>
      </c>
      <c r="B437" s="30" t="str">
        <f>B317</f>
        <v>LIMARSKI RADOVI</v>
      </c>
      <c r="C437" s="100"/>
      <c r="D437" s="101"/>
      <c r="E437" s="101"/>
      <c r="F437" s="90">
        <f>F375</f>
        <v>0</v>
      </c>
    </row>
    <row r="438" spans="1:6" x14ac:dyDescent="0.25">
      <c r="B438" s="30"/>
      <c r="C438" s="100"/>
      <c r="D438" s="101"/>
      <c r="E438" s="101"/>
      <c r="F438" s="90"/>
    </row>
    <row r="439" spans="1:6" x14ac:dyDescent="0.25">
      <c r="A439" s="56" t="str">
        <f>A378</f>
        <v>A.10.</v>
      </c>
      <c r="B439" s="30" t="str">
        <f>B378</f>
        <v>PODOPOLAGAČKI RADOVI</v>
      </c>
      <c r="C439" s="100"/>
      <c r="D439" s="101"/>
      <c r="E439" s="101"/>
      <c r="F439" s="90">
        <f>F390</f>
        <v>0</v>
      </c>
    </row>
    <row r="440" spans="1:6" x14ac:dyDescent="0.25">
      <c r="B440" s="30"/>
      <c r="C440" s="100"/>
      <c r="D440" s="101"/>
      <c r="E440" s="101"/>
      <c r="F440" s="90"/>
    </row>
    <row r="441" spans="1:6" x14ac:dyDescent="0.25">
      <c r="A441" s="56" t="str">
        <f>A393</f>
        <v>A.11.</v>
      </c>
      <c r="B441" s="30" t="str">
        <f>B393</f>
        <v>KERAMIČARSKI RADOVI</v>
      </c>
      <c r="C441" s="100"/>
      <c r="D441" s="101"/>
      <c r="E441" s="101"/>
      <c r="F441" s="90">
        <f>F403</f>
        <v>0</v>
      </c>
    </row>
    <row r="442" spans="1:6" x14ac:dyDescent="0.25">
      <c r="B442" s="30"/>
      <c r="C442" s="100"/>
      <c r="D442" s="101"/>
      <c r="E442" s="101"/>
      <c r="F442" s="90"/>
    </row>
    <row r="443" spans="1:6" x14ac:dyDescent="0.25">
      <c r="A443" s="56" t="str">
        <f>A406</f>
        <v>A.12.</v>
      </c>
      <c r="B443" s="30" t="str">
        <f>B406</f>
        <v>RAZNI RADOVI</v>
      </c>
      <c r="C443" s="100"/>
      <c r="D443" s="101"/>
      <c r="E443" s="101"/>
      <c r="F443" s="90">
        <f>F415</f>
        <v>0</v>
      </c>
    </row>
    <row r="444" spans="1:6" x14ac:dyDescent="0.25">
      <c r="B444" s="30"/>
      <c r="C444" s="100"/>
      <c r="D444" s="101"/>
      <c r="E444" s="101"/>
      <c r="F444" s="90"/>
    </row>
    <row r="445" spans="1:6" s="3" customFormat="1" x14ac:dyDescent="0.2">
      <c r="A445" s="57"/>
      <c r="B445" s="31" t="str">
        <f>"UKUPNO - "&amp;TEXT(A7,) &amp;" " &amp;TEXT(B7,)&amp;" (kn):"</f>
        <v>UKUPNO - A. GRAĐEVINSKO - OBRTNIČKI RADOVI (kn):</v>
      </c>
      <c r="C445" s="102"/>
      <c r="D445" s="109"/>
      <c r="E445" s="103"/>
      <c r="F445" s="90">
        <f>SUM(F421:F444)</f>
        <v>0</v>
      </c>
    </row>
  </sheetData>
  <sheetProtection password="EB7A" sheet="1" objects="1" scenarios="1" selectLockedCells="1"/>
  <mergeCells count="1">
    <mergeCell ref="B375:C375"/>
  </mergeCells>
  <phoneticPr fontId="3" type="noConversion"/>
  <dataValidations count="1">
    <dataValidation operator="lessThan" allowBlank="1" showInputMessage="1" showErrorMessage="1" sqref="B96:B99 A62:B79 B272:B289 B249:D249 B259 B252:B257 C369:F369 C325:C331 D326:F331 C332:F361 F364 C363:F363 C366:F366 F373:F405 C374:E405 B180:B239 A290:B364 C198:F200 C98:F99 B105:F117 B101:F103 A53:F61 C62:F72 C74:F79 C96:F96 C203:F206 C190:F196 C250:D261 C270:D310 C312:E324 F312:F325 C208:F248 B262:D269 A180:A289 E259:E310 F262:F310 A1:XFD49 A118:XFD179 C180:XFD189 A80:XFD95 A100:XFD100 A104:XFD104 G53:XFD79 F259:XFD261 A370:XFD370 G190:XFD248 G262:XFD364 A410:XFD1048576 E249:XFD258 G374:XFD409 A374:B409 C406:F409"/>
  </dataValidations>
  <pageMargins left="0.70866141732283472" right="0.70866141732283472" top="0.74803149606299213" bottom="0.74803149606299213" header="0.31496062992125984" footer="0.31496062992125984"/>
  <pageSetup paperSize="9" scale="80" fitToHeight="0" orientation="portrait" r:id="rId1"/>
  <headerFooter differentFirst="1" scaleWithDoc="0">
    <oddFooter xml:space="preserve">&amp;R&amp;"Calibri,Regular"&amp;P-1/&amp;N-1  </oddFooter>
    <firstFooter>&amp;R&amp;"Calibri,Regular"&amp;P/&amp;N</firstFooter>
  </headerFooter>
  <rowBreaks count="14" manualBreakCount="14">
    <brk id="68" max="5" man="1"/>
    <brk id="91" max="5" man="1"/>
    <brk id="121" max="5" man="1"/>
    <brk id="148" max="5" man="1"/>
    <brk id="171" max="5" man="1"/>
    <brk id="192" max="5" man="1"/>
    <brk id="214" max="5" man="1"/>
    <brk id="237" max="5" man="1"/>
    <brk id="269" max="5" man="1"/>
    <brk id="297" max="5" man="1"/>
    <brk id="323" max="5" man="1"/>
    <brk id="377" max="5" man="1"/>
    <brk id="392" max="5" man="1"/>
    <brk id="418"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9"/>
  <sheetViews>
    <sheetView view="pageBreakPreview" zoomScaleNormal="85" zoomScaleSheetLayoutView="100" workbookViewId="0">
      <pane ySplit="8" topLeftCell="A9" activePane="bottomLeft" state="frozen"/>
      <selection sqref="A1:XFD1048576"/>
      <selection pane="bottomLeft" activeCell="E13" sqref="E13"/>
    </sheetView>
  </sheetViews>
  <sheetFormatPr defaultColWidth="9.140625" defaultRowHeight="15.75" x14ac:dyDescent="0.25"/>
  <cols>
    <col min="1" max="1" width="5.7109375" style="56" customWidth="1"/>
    <col min="2" max="2" width="55.7109375" style="29" customWidth="1"/>
    <col min="3" max="3" width="8.7109375" style="106" customWidth="1"/>
    <col min="4" max="5" width="11.7109375" style="107" customWidth="1"/>
    <col min="6" max="6" width="17.7109375" style="91" customWidth="1"/>
    <col min="7" max="16384" width="9.140625" style="1"/>
  </cols>
  <sheetData>
    <row r="1" spans="1:6" x14ac:dyDescent="0.25">
      <c r="A1" s="125" t="str">
        <f>'A_GRAĐ-OBRT'!A1</f>
        <v>GRAĐEVINA: DOM ZDRAVLJA - GRAĐEVINA B, k.č.br. 2688, k.o. 310140, GLINA</v>
      </c>
      <c r="C1" s="129"/>
      <c r="D1" s="129"/>
      <c r="E1" s="129"/>
      <c r="F1" s="129"/>
    </row>
    <row r="2" spans="1:6" x14ac:dyDescent="0.25">
      <c r="A2" s="125" t="str">
        <f>'A_GRAĐ-OBRT'!A2</f>
        <v>PROJEKT: ADAPTACIJA  DOMA ZDRAVLJA - GRAĐEVINA B</v>
      </c>
      <c r="C2" s="129"/>
      <c r="D2" s="129"/>
      <c r="E2" s="129"/>
      <c r="F2" s="129"/>
    </row>
    <row r="3" spans="1:6" x14ac:dyDescent="0.25">
      <c r="A3" s="125" t="s">
        <v>97</v>
      </c>
      <c r="C3" s="129"/>
      <c r="D3" s="129"/>
      <c r="E3" s="129"/>
      <c r="F3" s="129"/>
    </row>
    <row r="4" spans="1:6" x14ac:dyDescent="0.25">
      <c r="C4" s="98"/>
      <c r="D4" s="99"/>
      <c r="E4" s="99"/>
      <c r="F4" s="84"/>
    </row>
    <row r="5" spans="1:6" s="2" customFormat="1" ht="31.5" x14ac:dyDescent="0.2">
      <c r="A5" s="81" t="s">
        <v>1</v>
      </c>
      <c r="B5" s="151" t="s">
        <v>5</v>
      </c>
      <c r="C5" s="59" t="s">
        <v>2</v>
      </c>
      <c r="D5" s="40" t="s">
        <v>3</v>
      </c>
      <c r="E5" s="80" t="s">
        <v>4</v>
      </c>
      <c r="F5" s="54" t="s">
        <v>9</v>
      </c>
    </row>
    <row r="6" spans="1:6" s="2" customFormat="1" x14ac:dyDescent="0.2">
      <c r="A6" s="56"/>
      <c r="B6" s="30"/>
      <c r="C6" s="100"/>
      <c r="D6" s="101"/>
      <c r="E6" s="269"/>
      <c r="F6" s="85"/>
    </row>
    <row r="7" spans="1:6" x14ac:dyDescent="0.25">
      <c r="A7" s="57" t="s">
        <v>96</v>
      </c>
      <c r="B7" s="31" t="s">
        <v>98</v>
      </c>
      <c r="C7" s="102"/>
      <c r="D7" s="103"/>
      <c r="E7" s="270"/>
      <c r="F7" s="86"/>
    </row>
    <row r="8" spans="1:6" s="15" customFormat="1" x14ac:dyDescent="0.25">
      <c r="A8" s="58"/>
      <c r="B8" s="28"/>
      <c r="C8" s="104"/>
      <c r="D8" s="105"/>
      <c r="E8" s="271"/>
      <c r="F8" s="87"/>
    </row>
    <row r="9" spans="1:6" x14ac:dyDescent="0.25">
      <c r="A9" s="57" t="str">
        <f>TEXT($A$7,)&amp;"1."</f>
        <v>B.1.</v>
      </c>
      <c r="B9" s="31" t="s">
        <v>155</v>
      </c>
      <c r="C9" s="108"/>
      <c r="D9" s="109"/>
      <c r="E9" s="103"/>
      <c r="F9" s="88"/>
    </row>
    <row r="10" spans="1:6" s="15" customFormat="1" x14ac:dyDescent="0.25">
      <c r="A10" s="58"/>
      <c r="B10" s="28"/>
      <c r="C10" s="113"/>
      <c r="D10" s="112"/>
      <c r="E10" s="105"/>
      <c r="F10" s="89"/>
    </row>
    <row r="11" spans="1:6" s="15" customFormat="1" x14ac:dyDescent="0.25">
      <c r="A11" s="58">
        <v>1</v>
      </c>
      <c r="B11" s="28" t="s">
        <v>334</v>
      </c>
      <c r="C11" s="113"/>
      <c r="D11" s="112"/>
      <c r="E11" s="112"/>
      <c r="F11" s="92"/>
    </row>
    <row r="12" spans="1:6" s="15" customFormat="1" ht="63" x14ac:dyDescent="0.25">
      <c r="A12" s="58"/>
      <c r="B12" s="83" t="s">
        <v>659</v>
      </c>
      <c r="C12" s="113"/>
      <c r="D12" s="112"/>
      <c r="E12" s="112"/>
      <c r="F12" s="92"/>
    </row>
    <row r="13" spans="1:6" s="15" customFormat="1" ht="31.5" x14ac:dyDescent="0.25">
      <c r="A13" s="58" t="s">
        <v>201</v>
      </c>
      <c r="B13" s="34" t="s">
        <v>700</v>
      </c>
      <c r="C13" s="113" t="s">
        <v>190</v>
      </c>
      <c r="D13" s="112">
        <v>5</v>
      </c>
      <c r="E13" s="116"/>
      <c r="F13" s="92">
        <f>D13*E13</f>
        <v>0</v>
      </c>
    </row>
    <row r="14" spans="1:6" s="15" customFormat="1" x14ac:dyDescent="0.25">
      <c r="A14" s="58" t="s">
        <v>202</v>
      </c>
      <c r="B14" s="34" t="s">
        <v>338</v>
      </c>
      <c r="C14" s="113" t="s">
        <v>190</v>
      </c>
      <c r="D14" s="112">
        <v>5</v>
      </c>
      <c r="E14" s="116"/>
      <c r="F14" s="92">
        <f>D14*E14</f>
        <v>0</v>
      </c>
    </row>
    <row r="15" spans="1:6" s="15" customFormat="1" x14ac:dyDescent="0.25">
      <c r="A15" s="58"/>
      <c r="B15" s="83"/>
      <c r="C15" s="113"/>
      <c r="D15" s="112"/>
      <c r="E15" s="116"/>
      <c r="F15" s="92"/>
    </row>
    <row r="16" spans="1:6" s="15" customFormat="1" x14ac:dyDescent="0.25">
      <c r="A16" s="58">
        <f>A11+1</f>
        <v>2</v>
      </c>
      <c r="B16" s="28" t="s">
        <v>335</v>
      </c>
      <c r="C16" s="113"/>
      <c r="D16" s="112"/>
      <c r="E16" s="116"/>
      <c r="F16" s="92"/>
    </row>
    <row r="17" spans="1:6" s="15" customFormat="1" ht="78.75" x14ac:dyDescent="0.25">
      <c r="A17" s="58"/>
      <c r="B17" s="83" t="s">
        <v>658</v>
      </c>
      <c r="C17" s="113" t="s">
        <v>189</v>
      </c>
      <c r="D17" s="112">
        <v>80</v>
      </c>
      <c r="E17" s="116"/>
      <c r="F17" s="92">
        <f>D17*E17</f>
        <v>0</v>
      </c>
    </row>
    <row r="18" spans="1:6" s="15" customFormat="1" x14ac:dyDescent="0.25">
      <c r="A18" s="58"/>
      <c r="B18" s="83"/>
      <c r="C18" s="113"/>
      <c r="D18" s="112"/>
      <c r="E18" s="116"/>
      <c r="F18" s="92"/>
    </row>
    <row r="19" spans="1:6" s="15" customFormat="1" x14ac:dyDescent="0.25">
      <c r="A19" s="58">
        <f>A16+1</f>
        <v>3</v>
      </c>
      <c r="B19" s="28" t="s">
        <v>336</v>
      </c>
      <c r="C19" s="113"/>
      <c r="D19" s="112"/>
      <c r="E19" s="116"/>
      <c r="F19" s="92"/>
    </row>
    <row r="20" spans="1:6" s="15" customFormat="1" ht="110.25" x14ac:dyDescent="0.25">
      <c r="A20" s="58"/>
      <c r="B20" s="83" t="s">
        <v>657</v>
      </c>
      <c r="C20" s="113" t="s">
        <v>189</v>
      </c>
      <c r="D20" s="112">
        <v>40</v>
      </c>
      <c r="E20" s="116"/>
      <c r="F20" s="92">
        <f>D20*E20</f>
        <v>0</v>
      </c>
    </row>
    <row r="21" spans="1:6" s="15" customFormat="1" x14ac:dyDescent="0.25">
      <c r="A21" s="58"/>
      <c r="B21" s="83"/>
      <c r="C21" s="113"/>
      <c r="D21" s="112"/>
      <c r="E21" s="116"/>
      <c r="F21" s="92"/>
    </row>
    <row r="22" spans="1:6" s="15" customFormat="1" x14ac:dyDescent="0.25">
      <c r="A22" s="58">
        <f>A19+1</f>
        <v>4</v>
      </c>
      <c r="B22" s="28" t="s">
        <v>222</v>
      </c>
      <c r="C22" s="195"/>
      <c r="D22" s="196"/>
      <c r="E22" s="197"/>
      <c r="F22" s="198"/>
    </row>
    <row r="23" spans="1:6" s="15" customFormat="1" ht="94.5" x14ac:dyDescent="0.25">
      <c r="A23" s="58"/>
      <c r="B23" s="83" t="s">
        <v>656</v>
      </c>
      <c r="C23" s="113" t="s">
        <v>189</v>
      </c>
      <c r="D23" s="112">
        <v>120</v>
      </c>
      <c r="E23" s="116"/>
      <c r="F23" s="92">
        <f>D23*E23</f>
        <v>0</v>
      </c>
    </row>
    <row r="24" spans="1:6" x14ac:dyDescent="0.25">
      <c r="C24" s="249"/>
      <c r="D24" s="250"/>
      <c r="E24" s="251"/>
      <c r="F24" s="252"/>
    </row>
    <row r="25" spans="1:6" s="15" customFormat="1" x14ac:dyDescent="0.25">
      <c r="A25" s="58">
        <f>A22+1</f>
        <v>5</v>
      </c>
      <c r="B25" s="28" t="s">
        <v>337</v>
      </c>
      <c r="C25" s="113"/>
      <c r="D25" s="112"/>
      <c r="E25" s="116"/>
      <c r="F25" s="92"/>
    </row>
    <row r="26" spans="1:6" s="15" customFormat="1" ht="126" x14ac:dyDescent="0.25">
      <c r="A26" s="58"/>
      <c r="B26" s="83" t="s">
        <v>701</v>
      </c>
      <c r="C26" s="113" t="s">
        <v>190</v>
      </c>
      <c r="D26" s="112">
        <v>10</v>
      </c>
      <c r="E26" s="116"/>
      <c r="F26" s="92">
        <f>D26*E26</f>
        <v>0</v>
      </c>
    </row>
    <row r="27" spans="1:6" s="15" customFormat="1" x14ac:dyDescent="0.25">
      <c r="A27" s="58"/>
      <c r="B27" s="83"/>
      <c r="C27" s="113"/>
      <c r="D27" s="112"/>
      <c r="E27" s="116"/>
      <c r="F27" s="92"/>
    </row>
    <row r="28" spans="1:6" s="15" customFormat="1" x14ac:dyDescent="0.25">
      <c r="A28" s="58">
        <f>A25+1</f>
        <v>6</v>
      </c>
      <c r="B28" s="184" t="s">
        <v>532</v>
      </c>
      <c r="C28" s="113"/>
      <c r="D28" s="112"/>
      <c r="E28" s="116"/>
      <c r="F28" s="92"/>
    </row>
    <row r="29" spans="1:6" s="15" customFormat="1" ht="78.75" x14ac:dyDescent="0.25">
      <c r="A29" s="58"/>
      <c r="B29" s="34" t="s">
        <v>655</v>
      </c>
      <c r="C29" s="113"/>
      <c r="D29" s="112"/>
      <c r="E29" s="116"/>
      <c r="F29" s="92"/>
    </row>
    <row r="30" spans="1:6" s="138" customFormat="1" x14ac:dyDescent="0.25">
      <c r="A30" s="134" t="s">
        <v>201</v>
      </c>
      <c r="B30" s="263" t="s">
        <v>505</v>
      </c>
      <c r="C30" s="113" t="s">
        <v>189</v>
      </c>
      <c r="D30" s="112">
        <v>30</v>
      </c>
      <c r="E30" s="116"/>
      <c r="F30" s="92">
        <f t="shared" ref="F30:F31" si="0">D30*E30</f>
        <v>0</v>
      </c>
    </row>
    <row r="31" spans="1:6" s="15" customFormat="1" x14ac:dyDescent="0.25">
      <c r="A31" s="58" t="s">
        <v>202</v>
      </c>
      <c r="B31" s="263" t="s">
        <v>506</v>
      </c>
      <c r="C31" s="113" t="s">
        <v>189</v>
      </c>
      <c r="D31" s="112">
        <v>25</v>
      </c>
      <c r="E31" s="116"/>
      <c r="F31" s="92">
        <f t="shared" si="0"/>
        <v>0</v>
      </c>
    </row>
    <row r="32" spans="1:6" x14ac:dyDescent="0.25">
      <c r="B32" s="32"/>
      <c r="E32" s="114"/>
    </row>
    <row r="33" spans="1:6" x14ac:dyDescent="0.25">
      <c r="A33" s="57"/>
      <c r="B33" s="31" t="str">
        <f>"UKUPNO - "&amp;TEXT(A9,) &amp;" " &amp;TEXT(B9,)&amp;" (kn):"</f>
        <v>UKUPNO - B.1. RADOVI DEMONTAŽE I RUŠENJA (kn):</v>
      </c>
      <c r="C33" s="102"/>
      <c r="D33" s="103"/>
      <c r="E33" s="118"/>
      <c r="F33" s="90">
        <f>SUM(F10:F32)</f>
        <v>0</v>
      </c>
    </row>
    <row r="34" spans="1:6" x14ac:dyDescent="0.25">
      <c r="B34" s="30"/>
      <c r="C34" s="100"/>
      <c r="D34" s="101"/>
      <c r="E34" s="115"/>
      <c r="F34" s="90"/>
    </row>
    <row r="35" spans="1:6" x14ac:dyDescent="0.25">
      <c r="B35" s="30"/>
      <c r="C35" s="100"/>
      <c r="D35" s="101"/>
      <c r="E35" s="115"/>
      <c r="F35" s="90"/>
    </row>
    <row r="36" spans="1:6" x14ac:dyDescent="0.25">
      <c r="A36" s="57" t="str">
        <f>TEXT($A$7,)&amp;"2."</f>
        <v>B.2.</v>
      </c>
      <c r="B36" s="31" t="s">
        <v>540</v>
      </c>
      <c r="C36" s="108"/>
      <c r="D36" s="109"/>
      <c r="E36" s="118"/>
      <c r="F36" s="88"/>
    </row>
    <row r="37" spans="1:6" s="15" customFormat="1" x14ac:dyDescent="0.25">
      <c r="A37" s="58"/>
      <c r="B37" s="28"/>
      <c r="C37" s="113"/>
      <c r="D37" s="112"/>
      <c r="E37" s="143"/>
      <c r="F37" s="89"/>
    </row>
    <row r="38" spans="1:6" s="15" customFormat="1" x14ac:dyDescent="0.25">
      <c r="A38" s="58">
        <v>1</v>
      </c>
      <c r="B38" s="28" t="s">
        <v>507</v>
      </c>
      <c r="C38" s="113"/>
      <c r="D38" s="112"/>
      <c r="E38" s="116"/>
      <c r="F38" s="92"/>
    </row>
    <row r="39" spans="1:6" s="15" customFormat="1" ht="94.5" x14ac:dyDescent="0.25">
      <c r="A39" s="58"/>
      <c r="B39" s="83" t="s">
        <v>508</v>
      </c>
      <c r="C39" s="113"/>
      <c r="D39" s="112"/>
      <c r="E39" s="116"/>
      <c r="F39" s="92"/>
    </row>
    <row r="40" spans="1:6" s="15" customFormat="1" x14ac:dyDescent="0.25">
      <c r="A40" s="58"/>
      <c r="B40" s="34" t="s">
        <v>509</v>
      </c>
      <c r="C40" s="113" t="s">
        <v>212</v>
      </c>
      <c r="D40" s="112">
        <v>8</v>
      </c>
      <c r="E40" s="116"/>
      <c r="F40" s="92">
        <f t="shared" ref="F40" si="1">D40*E40</f>
        <v>0</v>
      </c>
    </row>
    <row r="41" spans="1:6" s="15" customFormat="1" x14ac:dyDescent="0.25">
      <c r="A41" s="58"/>
      <c r="B41" s="34"/>
      <c r="C41" s="113"/>
      <c r="D41" s="112"/>
      <c r="E41" s="116"/>
      <c r="F41" s="92"/>
    </row>
    <row r="42" spans="1:6" s="15" customFormat="1" x14ac:dyDescent="0.25">
      <c r="A42" s="58">
        <v>2</v>
      </c>
      <c r="B42" s="28" t="s">
        <v>510</v>
      </c>
      <c r="C42" s="113"/>
      <c r="D42" s="112"/>
      <c r="E42" s="116"/>
      <c r="F42" s="92"/>
    </row>
    <row r="43" spans="1:6" s="15" customFormat="1" ht="63" x14ac:dyDescent="0.25">
      <c r="A43" s="58"/>
      <c r="B43" s="83" t="s">
        <v>511</v>
      </c>
      <c r="C43" s="113" t="s">
        <v>199</v>
      </c>
      <c r="D43" s="112">
        <v>15</v>
      </c>
      <c r="E43" s="116"/>
      <c r="F43" s="92">
        <f t="shared" ref="F43" si="2">D43*E43</f>
        <v>0</v>
      </c>
    </row>
    <row r="44" spans="1:6" s="15" customFormat="1" x14ac:dyDescent="0.25">
      <c r="A44" s="58"/>
      <c r="B44" s="83"/>
      <c r="C44" s="113"/>
      <c r="D44" s="112"/>
      <c r="E44" s="116"/>
      <c r="F44" s="92"/>
    </row>
    <row r="45" spans="1:6" s="15" customFormat="1" x14ac:dyDescent="0.25">
      <c r="A45" s="58">
        <v>3</v>
      </c>
      <c r="B45" s="28" t="s">
        <v>512</v>
      </c>
      <c r="C45" s="113"/>
      <c r="D45" s="112"/>
      <c r="E45" s="116"/>
      <c r="F45" s="92"/>
    </row>
    <row r="46" spans="1:6" s="15" customFormat="1" ht="63" x14ac:dyDescent="0.25">
      <c r="A46" s="58"/>
      <c r="B46" s="83" t="s">
        <v>513</v>
      </c>
      <c r="C46" s="113" t="s">
        <v>212</v>
      </c>
      <c r="D46" s="112">
        <v>3</v>
      </c>
      <c r="E46" s="116"/>
      <c r="F46" s="92">
        <f t="shared" ref="F46" si="3">D46*E46</f>
        <v>0</v>
      </c>
    </row>
    <row r="47" spans="1:6" s="15" customFormat="1" x14ac:dyDescent="0.25">
      <c r="A47" s="58"/>
      <c r="B47" s="83"/>
      <c r="C47" s="113"/>
      <c r="D47" s="112"/>
      <c r="E47" s="116"/>
      <c r="F47" s="92"/>
    </row>
    <row r="48" spans="1:6" s="15" customFormat="1" x14ac:dyDescent="0.25">
      <c r="A48" s="58">
        <v>4</v>
      </c>
      <c r="B48" s="28" t="s">
        <v>514</v>
      </c>
      <c r="C48" s="113"/>
      <c r="D48" s="112"/>
      <c r="E48" s="116"/>
      <c r="F48" s="92"/>
    </row>
    <row r="49" spans="1:6" s="15" customFormat="1" ht="78.75" x14ac:dyDescent="0.25">
      <c r="A49" s="58"/>
      <c r="B49" s="83" t="s">
        <v>515</v>
      </c>
      <c r="C49" s="195"/>
      <c r="D49" s="196"/>
      <c r="E49" s="197"/>
      <c r="F49" s="198"/>
    </row>
    <row r="50" spans="1:6" s="15" customFormat="1" x14ac:dyDescent="0.25">
      <c r="A50" s="58"/>
      <c r="B50" s="83" t="s">
        <v>509</v>
      </c>
      <c r="C50" s="199" t="s">
        <v>212</v>
      </c>
      <c r="D50" s="200">
        <v>1</v>
      </c>
      <c r="E50" s="201"/>
      <c r="F50" s="92">
        <f t="shared" ref="F50" si="4">D50*E50</f>
        <v>0</v>
      </c>
    </row>
    <row r="51" spans="1:6" x14ac:dyDescent="0.25">
      <c r="C51" s="249"/>
      <c r="D51" s="250"/>
      <c r="E51" s="251"/>
      <c r="F51" s="252"/>
    </row>
    <row r="52" spans="1:6" s="15" customFormat="1" x14ac:dyDescent="0.25">
      <c r="A52" s="58">
        <v>5</v>
      </c>
      <c r="B52" s="28" t="s">
        <v>516</v>
      </c>
      <c r="C52" s="113"/>
      <c r="D52" s="112"/>
      <c r="E52" s="116"/>
      <c r="F52" s="92"/>
    </row>
    <row r="53" spans="1:6" s="15" customFormat="1" ht="47.25" x14ac:dyDescent="0.25">
      <c r="A53" s="58"/>
      <c r="B53" s="83" t="s">
        <v>517</v>
      </c>
      <c r="C53" s="113" t="s">
        <v>199</v>
      </c>
      <c r="D53" s="112">
        <v>2</v>
      </c>
      <c r="E53" s="116"/>
      <c r="F53" s="92">
        <f t="shared" ref="F53" si="5">D53*E53</f>
        <v>0</v>
      </c>
    </row>
    <row r="54" spans="1:6" s="15" customFormat="1" x14ac:dyDescent="0.25">
      <c r="A54" s="58"/>
      <c r="B54" s="83"/>
      <c r="C54" s="113"/>
      <c r="D54" s="112"/>
      <c r="E54" s="116"/>
      <c r="F54" s="92"/>
    </row>
    <row r="55" spans="1:6" s="15" customFormat="1" x14ac:dyDescent="0.25">
      <c r="A55" s="58">
        <v>6</v>
      </c>
      <c r="B55" s="184" t="s">
        <v>518</v>
      </c>
      <c r="C55" s="113"/>
      <c r="D55" s="112"/>
      <c r="E55" s="116"/>
      <c r="F55" s="92"/>
    </row>
    <row r="56" spans="1:6" s="15" customFormat="1" ht="63" x14ac:dyDescent="0.25">
      <c r="A56" s="58"/>
      <c r="B56" s="34" t="s">
        <v>519</v>
      </c>
      <c r="C56" s="113" t="s">
        <v>212</v>
      </c>
      <c r="D56" s="112">
        <v>5</v>
      </c>
      <c r="E56" s="116"/>
      <c r="F56" s="92">
        <f t="shared" ref="F56" si="6">D56*E56</f>
        <v>0</v>
      </c>
    </row>
    <row r="57" spans="1:6" s="138" customFormat="1" x14ac:dyDescent="0.25">
      <c r="A57" s="134"/>
      <c r="B57" s="135"/>
      <c r="C57" s="139"/>
      <c r="D57" s="133"/>
      <c r="E57" s="130"/>
      <c r="F57" s="133"/>
    </row>
    <row r="58" spans="1:6" s="15" customFormat="1" x14ac:dyDescent="0.25">
      <c r="A58" s="58">
        <v>7</v>
      </c>
      <c r="B58" s="28" t="s">
        <v>520</v>
      </c>
      <c r="C58" s="113"/>
      <c r="D58" s="112"/>
      <c r="E58" s="116"/>
      <c r="F58" s="92"/>
    </row>
    <row r="59" spans="1:6" s="15" customFormat="1" ht="31.5" x14ac:dyDescent="0.25">
      <c r="A59" s="58"/>
      <c r="B59" s="83" t="s">
        <v>521</v>
      </c>
      <c r="C59" s="113"/>
      <c r="D59" s="112"/>
      <c r="E59" s="116"/>
      <c r="F59" s="92"/>
    </row>
    <row r="60" spans="1:6" s="15" customFormat="1" x14ac:dyDescent="0.25">
      <c r="A60" s="58"/>
      <c r="B60" s="83" t="s">
        <v>522</v>
      </c>
      <c r="C60" s="113"/>
      <c r="D60" s="112"/>
      <c r="E60" s="116"/>
      <c r="F60" s="92"/>
    </row>
    <row r="61" spans="1:6" s="15" customFormat="1" x14ac:dyDescent="0.25">
      <c r="A61" s="58"/>
      <c r="B61" s="83" t="s">
        <v>523</v>
      </c>
      <c r="C61" s="113"/>
      <c r="D61" s="112"/>
      <c r="E61" s="116"/>
      <c r="F61" s="92"/>
    </row>
    <row r="62" spans="1:6" s="15" customFormat="1" x14ac:dyDescent="0.25">
      <c r="A62" s="58"/>
      <c r="B62" s="83" t="s">
        <v>524</v>
      </c>
      <c r="C62" s="113"/>
      <c r="D62" s="112"/>
      <c r="E62" s="116"/>
      <c r="F62" s="92"/>
    </row>
    <row r="63" spans="1:6" s="15" customFormat="1" ht="31.5" x14ac:dyDescent="0.25">
      <c r="A63" s="58"/>
      <c r="B63" s="83" t="s">
        <v>525</v>
      </c>
      <c r="C63" s="113"/>
      <c r="D63" s="112"/>
      <c r="E63" s="116"/>
      <c r="F63" s="92"/>
    </row>
    <row r="64" spans="1:6" s="15" customFormat="1" x14ac:dyDescent="0.25">
      <c r="A64" s="58"/>
      <c r="B64" s="83" t="s">
        <v>526</v>
      </c>
      <c r="C64" s="113"/>
      <c r="D64" s="112"/>
      <c r="E64" s="116"/>
      <c r="F64" s="92"/>
    </row>
    <row r="65" spans="1:6" s="15" customFormat="1" ht="31.5" x14ac:dyDescent="0.25">
      <c r="A65" s="58"/>
      <c r="B65" s="83" t="s">
        <v>527</v>
      </c>
      <c r="C65" s="113"/>
      <c r="D65" s="112"/>
      <c r="E65" s="116"/>
      <c r="F65" s="92"/>
    </row>
    <row r="66" spans="1:6" s="15" customFormat="1" ht="94.5" x14ac:dyDescent="0.25">
      <c r="A66" s="58"/>
      <c r="B66" s="83" t="s">
        <v>528</v>
      </c>
      <c r="C66" s="113"/>
      <c r="D66" s="112"/>
      <c r="E66" s="116"/>
      <c r="F66" s="92"/>
    </row>
    <row r="67" spans="1:6" s="15" customFormat="1" ht="31.5" x14ac:dyDescent="0.25">
      <c r="A67" s="58"/>
      <c r="B67" s="83" t="s">
        <v>529</v>
      </c>
      <c r="C67" s="113" t="s">
        <v>190</v>
      </c>
      <c r="D67" s="112">
        <v>2</v>
      </c>
      <c r="E67" s="116"/>
      <c r="F67" s="92">
        <f t="shared" ref="F67" si="7">D67*E67</f>
        <v>0</v>
      </c>
    </row>
    <row r="68" spans="1:6" s="15" customFormat="1" x14ac:dyDescent="0.25">
      <c r="A68" s="58"/>
      <c r="B68" s="83"/>
      <c r="C68" s="113"/>
      <c r="D68" s="112"/>
      <c r="E68" s="116"/>
      <c r="F68" s="92"/>
    </row>
    <row r="69" spans="1:6" s="15" customFormat="1" x14ac:dyDescent="0.25">
      <c r="A69" s="58">
        <v>8</v>
      </c>
      <c r="B69" s="28" t="s">
        <v>530</v>
      </c>
      <c r="C69" s="113"/>
      <c r="D69" s="112"/>
      <c r="E69" s="116"/>
      <c r="F69" s="92"/>
    </row>
    <row r="70" spans="1:6" s="15" customFormat="1" ht="63" x14ac:dyDescent="0.25">
      <c r="A70" s="58"/>
      <c r="B70" s="83" t="s">
        <v>531</v>
      </c>
      <c r="C70" s="113" t="s">
        <v>212</v>
      </c>
      <c r="D70" s="112">
        <v>3</v>
      </c>
      <c r="E70" s="116"/>
      <c r="F70" s="92">
        <f t="shared" ref="F70" si="8">D70*E70</f>
        <v>0</v>
      </c>
    </row>
    <row r="71" spans="1:6" x14ac:dyDescent="0.25">
      <c r="B71" s="32"/>
      <c r="E71" s="114"/>
    </row>
    <row r="72" spans="1:6" x14ac:dyDescent="0.25">
      <c r="A72" s="57"/>
      <c r="B72" s="31" t="str">
        <f>"UKUPNO - "&amp;TEXT(A36,) &amp;" " &amp;TEXT(B36,)&amp;" (kn):"</f>
        <v>UKUPNO - B.2. ZEMLJANI I BETONSKI RADOVI (kn):</v>
      </c>
      <c r="C72" s="102"/>
      <c r="D72" s="103"/>
      <c r="E72" s="118"/>
      <c r="F72" s="90">
        <f>SUM(F37:F71)</f>
        <v>0</v>
      </c>
    </row>
    <row r="73" spans="1:6" x14ac:dyDescent="0.25">
      <c r="B73" s="30"/>
      <c r="C73" s="100"/>
      <c r="D73" s="101"/>
      <c r="E73" s="115"/>
      <c r="F73" s="90"/>
    </row>
    <row r="74" spans="1:6" x14ac:dyDescent="0.25">
      <c r="B74" s="30"/>
      <c r="C74" s="100"/>
      <c r="D74" s="101"/>
      <c r="E74" s="115"/>
      <c r="F74" s="90"/>
    </row>
    <row r="75" spans="1:6" x14ac:dyDescent="0.25">
      <c r="A75" s="57" t="str">
        <f>TEXT($A$7,)&amp;"3."</f>
        <v>B.3.</v>
      </c>
      <c r="B75" s="31" t="s">
        <v>121</v>
      </c>
      <c r="C75" s="102"/>
      <c r="D75" s="103"/>
      <c r="E75" s="118"/>
      <c r="F75" s="88"/>
    </row>
    <row r="76" spans="1:6" s="15" customFormat="1" x14ac:dyDescent="0.25">
      <c r="A76" s="58"/>
      <c r="B76" s="28"/>
      <c r="C76" s="104"/>
      <c r="D76" s="105"/>
      <c r="E76" s="143"/>
      <c r="F76" s="89"/>
    </row>
    <row r="77" spans="1:6" s="15" customFormat="1" x14ac:dyDescent="0.25">
      <c r="A77" s="58">
        <v>1</v>
      </c>
      <c r="B77" s="184" t="s">
        <v>339</v>
      </c>
      <c r="C77" s="113"/>
      <c r="D77" s="112"/>
      <c r="E77" s="116"/>
      <c r="F77" s="92"/>
    </row>
    <row r="78" spans="1:6" s="15" customFormat="1" ht="94.5" x14ac:dyDescent="0.25">
      <c r="A78" s="58"/>
      <c r="B78" s="34" t="s">
        <v>340</v>
      </c>
      <c r="C78" s="113"/>
      <c r="D78" s="112"/>
      <c r="E78" s="116"/>
      <c r="F78" s="92"/>
    </row>
    <row r="79" spans="1:6" s="15" customFormat="1" x14ac:dyDescent="0.25">
      <c r="A79" s="58" t="s">
        <v>201</v>
      </c>
      <c r="B79" s="34" t="s">
        <v>341</v>
      </c>
      <c r="C79" s="113" t="s">
        <v>189</v>
      </c>
      <c r="D79" s="112">
        <v>30</v>
      </c>
      <c r="E79" s="116"/>
      <c r="F79" s="92">
        <f>D79*E79</f>
        <v>0</v>
      </c>
    </row>
    <row r="80" spans="1:6" s="15" customFormat="1" x14ac:dyDescent="0.25">
      <c r="A80" s="58" t="s">
        <v>202</v>
      </c>
      <c r="B80" s="34" t="s">
        <v>342</v>
      </c>
      <c r="C80" s="113" t="s">
        <v>189</v>
      </c>
      <c r="D80" s="112">
        <v>15</v>
      </c>
      <c r="E80" s="116"/>
      <c r="F80" s="92">
        <f>D80*E80</f>
        <v>0</v>
      </c>
    </row>
    <row r="81" spans="1:6" s="15" customFormat="1" x14ac:dyDescent="0.25">
      <c r="A81" s="58" t="s">
        <v>203</v>
      </c>
      <c r="B81" s="34" t="s">
        <v>343</v>
      </c>
      <c r="C81" s="113" t="s">
        <v>189</v>
      </c>
      <c r="D81" s="112">
        <v>10</v>
      </c>
      <c r="E81" s="116"/>
      <c r="F81" s="92">
        <f>D81*E81</f>
        <v>0</v>
      </c>
    </row>
    <row r="82" spans="1:6" s="15" customFormat="1" x14ac:dyDescent="0.25">
      <c r="A82" s="58" t="s">
        <v>204</v>
      </c>
      <c r="B82" s="34" t="s">
        <v>344</v>
      </c>
      <c r="C82" s="113" t="s">
        <v>189</v>
      </c>
      <c r="D82" s="112">
        <v>45</v>
      </c>
      <c r="E82" s="116"/>
      <c r="F82" s="92">
        <f>D82*E82</f>
        <v>0</v>
      </c>
    </row>
    <row r="83" spans="1:6" s="15" customFormat="1" x14ac:dyDescent="0.25">
      <c r="A83" s="58"/>
      <c r="B83" s="34"/>
      <c r="C83" s="113"/>
      <c r="D83" s="112"/>
      <c r="E83" s="116"/>
      <c r="F83" s="92"/>
    </row>
    <row r="84" spans="1:6" s="15" customFormat="1" x14ac:dyDescent="0.25">
      <c r="A84" s="58">
        <f>A77+1</f>
        <v>2</v>
      </c>
      <c r="B84" s="184" t="s">
        <v>345</v>
      </c>
      <c r="C84" s="113"/>
      <c r="D84" s="112"/>
      <c r="E84" s="116"/>
      <c r="F84" s="92"/>
    </row>
    <row r="85" spans="1:6" s="15" customFormat="1" ht="47.25" x14ac:dyDescent="0.25">
      <c r="A85" s="58"/>
      <c r="B85" s="34" t="s">
        <v>346</v>
      </c>
      <c r="C85" s="113"/>
      <c r="D85" s="112"/>
      <c r="E85" s="116"/>
      <c r="F85" s="92"/>
    </row>
    <row r="86" spans="1:6" s="15" customFormat="1" x14ac:dyDescent="0.25">
      <c r="A86" s="58"/>
      <c r="B86" s="34" t="s">
        <v>347</v>
      </c>
      <c r="C86" s="113" t="s">
        <v>190</v>
      </c>
      <c r="D86" s="112">
        <v>4</v>
      </c>
      <c r="E86" s="116"/>
      <c r="F86" s="92">
        <f>D86*E86</f>
        <v>0</v>
      </c>
    </row>
    <row r="87" spans="1:6" s="15" customFormat="1" x14ac:dyDescent="0.25">
      <c r="A87" s="58"/>
      <c r="B87" s="184"/>
      <c r="E87" s="297"/>
    </row>
    <row r="88" spans="1:6" s="15" customFormat="1" x14ac:dyDescent="0.25">
      <c r="A88" s="58">
        <f>A84+1</f>
        <v>3</v>
      </c>
      <c r="B88" s="184" t="s">
        <v>348</v>
      </c>
      <c r="C88" s="113"/>
      <c r="D88" s="112"/>
      <c r="E88" s="116"/>
      <c r="F88" s="92"/>
    </row>
    <row r="89" spans="1:6" s="15" customFormat="1" ht="47.25" x14ac:dyDescent="0.25">
      <c r="A89" s="58"/>
      <c r="B89" s="34" t="s">
        <v>349</v>
      </c>
      <c r="C89" s="113"/>
      <c r="D89" s="112"/>
      <c r="E89" s="116"/>
      <c r="F89" s="92"/>
    </row>
    <row r="90" spans="1:6" s="15" customFormat="1" x14ac:dyDescent="0.25">
      <c r="A90" s="58"/>
      <c r="B90" s="34" t="s">
        <v>341</v>
      </c>
      <c r="C90" s="113" t="s">
        <v>190</v>
      </c>
      <c r="D90" s="112">
        <v>2</v>
      </c>
      <c r="E90" s="116"/>
      <c r="F90" s="92">
        <f>D90*E90</f>
        <v>0</v>
      </c>
    </row>
    <row r="91" spans="1:6" s="15" customFormat="1" x14ac:dyDescent="0.25">
      <c r="A91" s="58"/>
      <c r="B91" s="34"/>
      <c r="C91" s="113"/>
      <c r="D91" s="112"/>
      <c r="E91" s="116"/>
      <c r="F91" s="92"/>
    </row>
    <row r="92" spans="1:6" s="15" customFormat="1" x14ac:dyDescent="0.25">
      <c r="A92" s="58">
        <f>A88+1</f>
        <v>4</v>
      </c>
      <c r="B92" s="184" t="s">
        <v>350</v>
      </c>
      <c r="C92" s="113"/>
      <c r="D92" s="112"/>
      <c r="E92" s="116"/>
      <c r="F92" s="92"/>
    </row>
    <row r="93" spans="1:6" s="15" customFormat="1" ht="31.5" x14ac:dyDescent="0.25">
      <c r="A93" s="58"/>
      <c r="B93" s="34" t="s">
        <v>351</v>
      </c>
      <c r="C93" s="113"/>
      <c r="D93" s="112"/>
      <c r="E93" s="116"/>
      <c r="F93" s="92"/>
    </row>
    <row r="94" spans="1:6" s="15" customFormat="1" x14ac:dyDescent="0.25">
      <c r="A94" s="58" t="s">
        <v>201</v>
      </c>
      <c r="B94" s="34" t="s">
        <v>342</v>
      </c>
      <c r="C94" s="113" t="s">
        <v>190</v>
      </c>
      <c r="D94" s="112">
        <v>4</v>
      </c>
      <c r="E94" s="116"/>
      <c r="F94" s="92">
        <f>D94*E94</f>
        <v>0</v>
      </c>
    </row>
    <row r="95" spans="1:6" s="15" customFormat="1" x14ac:dyDescent="0.25">
      <c r="A95" s="58" t="s">
        <v>202</v>
      </c>
      <c r="B95" s="34" t="s">
        <v>344</v>
      </c>
      <c r="C95" s="113" t="s">
        <v>190</v>
      </c>
      <c r="D95" s="112">
        <v>13</v>
      </c>
      <c r="E95" s="116"/>
      <c r="F95" s="92">
        <f>D95*E95</f>
        <v>0</v>
      </c>
    </row>
    <row r="96" spans="1:6" s="15" customFormat="1" x14ac:dyDescent="0.25">
      <c r="A96" s="58"/>
      <c r="B96" s="34"/>
      <c r="C96" s="113"/>
      <c r="D96" s="112"/>
      <c r="E96" s="116"/>
      <c r="F96" s="92"/>
    </row>
    <row r="97" spans="1:6" s="15" customFormat="1" x14ac:dyDescent="0.25">
      <c r="A97" s="58">
        <f>A92+1</f>
        <v>5</v>
      </c>
      <c r="B97" s="184" t="s">
        <v>352</v>
      </c>
      <c r="C97" s="113"/>
      <c r="D97" s="112"/>
      <c r="E97" s="116"/>
      <c r="F97" s="92"/>
    </row>
    <row r="98" spans="1:6" s="15" customFormat="1" ht="31.5" x14ac:dyDescent="0.25">
      <c r="A98" s="58"/>
      <c r="B98" s="34" t="s">
        <v>353</v>
      </c>
      <c r="C98" s="113" t="s">
        <v>196</v>
      </c>
      <c r="D98" s="112">
        <v>1</v>
      </c>
      <c r="E98" s="116"/>
      <c r="F98" s="92">
        <f>D98*E98</f>
        <v>0</v>
      </c>
    </row>
    <row r="99" spans="1:6" s="138" customFormat="1" x14ac:dyDescent="0.25">
      <c r="A99" s="134"/>
      <c r="B99" s="135"/>
      <c r="C99" s="139"/>
      <c r="D99" s="133"/>
      <c r="E99" s="130"/>
      <c r="F99" s="133"/>
    </row>
    <row r="100" spans="1:6" x14ac:dyDescent="0.25">
      <c r="A100" s="57"/>
      <c r="B100" s="31" t="str">
        <f>"UKUPNO - "&amp;TEXT(A75,) &amp;" " &amp;TEXT(B75,)&amp;" (kn):"</f>
        <v>UKUPNO - B.3. RADOVI ODVODNJE (kn):</v>
      </c>
      <c r="C100" s="102"/>
      <c r="D100" s="103"/>
      <c r="E100" s="118"/>
      <c r="F100" s="90">
        <f>SUM(F76:F99)</f>
        <v>0</v>
      </c>
    </row>
    <row r="101" spans="1:6" s="15" customFormat="1" x14ac:dyDescent="0.25">
      <c r="A101" s="58"/>
      <c r="B101" s="28"/>
      <c r="C101" s="104"/>
      <c r="D101" s="105"/>
      <c r="E101" s="143"/>
      <c r="F101" s="89"/>
    </row>
    <row r="102" spans="1:6" x14ac:dyDescent="0.25">
      <c r="B102" s="30"/>
      <c r="C102" s="100"/>
      <c r="D102" s="101"/>
      <c r="E102" s="115"/>
      <c r="F102" s="90"/>
    </row>
    <row r="103" spans="1:6" x14ac:dyDescent="0.25">
      <c r="A103" s="57" t="str">
        <f>TEXT($A$7,)&amp;"4."</f>
        <v>B.4.</v>
      </c>
      <c r="B103" s="31" t="s">
        <v>122</v>
      </c>
      <c r="C103" s="102"/>
      <c r="D103" s="103"/>
      <c r="E103" s="118"/>
      <c r="F103" s="88"/>
    </row>
    <row r="104" spans="1:6" x14ac:dyDescent="0.25">
      <c r="B104" s="30"/>
      <c r="C104" s="100"/>
      <c r="D104" s="101"/>
      <c r="E104" s="115"/>
      <c r="F104" s="90"/>
    </row>
    <row r="105" spans="1:6" s="15" customFormat="1" x14ac:dyDescent="0.25">
      <c r="A105" s="58">
        <v>1</v>
      </c>
      <c r="B105" s="28" t="s">
        <v>354</v>
      </c>
      <c r="C105" s="113"/>
      <c r="D105" s="112"/>
      <c r="E105" s="116"/>
      <c r="F105" s="92"/>
    </row>
    <row r="106" spans="1:6" s="15" customFormat="1" ht="110.25" x14ac:dyDescent="0.25">
      <c r="A106" s="58"/>
      <c r="B106" s="83" t="s">
        <v>355</v>
      </c>
      <c r="C106" s="113"/>
      <c r="D106" s="112"/>
      <c r="E106" s="116"/>
      <c r="F106" s="92"/>
    </row>
    <row r="107" spans="1:6" s="15" customFormat="1" x14ac:dyDescent="0.25">
      <c r="A107" s="58" t="s">
        <v>201</v>
      </c>
      <c r="B107" s="83" t="s">
        <v>356</v>
      </c>
      <c r="C107" s="113" t="s">
        <v>189</v>
      </c>
      <c r="D107" s="112">
        <v>30</v>
      </c>
      <c r="E107" s="116"/>
      <c r="F107" s="92">
        <f>D107*E107</f>
        <v>0</v>
      </c>
    </row>
    <row r="108" spans="1:6" s="15" customFormat="1" x14ac:dyDescent="0.25">
      <c r="A108" s="58" t="s">
        <v>202</v>
      </c>
      <c r="B108" s="83" t="s">
        <v>357</v>
      </c>
      <c r="C108" s="113" t="s">
        <v>189</v>
      </c>
      <c r="D108" s="112">
        <f>D80+D81+D82</f>
        <v>70</v>
      </c>
      <c r="E108" s="116"/>
      <c r="F108" s="92">
        <f>D108*E108</f>
        <v>0</v>
      </c>
    </row>
    <row r="109" spans="1:6" s="15" customFormat="1" x14ac:dyDescent="0.25">
      <c r="A109" s="58"/>
      <c r="B109" s="83"/>
      <c r="C109" s="113"/>
      <c r="D109" s="112"/>
      <c r="E109" s="116"/>
      <c r="F109" s="92"/>
    </row>
    <row r="110" spans="1:6" s="15" customFormat="1" x14ac:dyDescent="0.25">
      <c r="A110" s="58">
        <f>A105+1</f>
        <v>2</v>
      </c>
      <c r="B110" s="28" t="s">
        <v>358</v>
      </c>
      <c r="C110" s="113"/>
      <c r="D110" s="112"/>
      <c r="E110" s="116"/>
      <c r="F110" s="92"/>
    </row>
    <row r="111" spans="1:6" s="15" customFormat="1" ht="31.5" x14ac:dyDescent="0.25">
      <c r="A111" s="58"/>
      <c r="B111" s="83" t="s">
        <v>359</v>
      </c>
      <c r="C111" s="113"/>
      <c r="D111" s="112"/>
      <c r="E111" s="116"/>
      <c r="F111" s="92"/>
    </row>
    <row r="112" spans="1:6" s="15" customFormat="1" x14ac:dyDescent="0.25">
      <c r="A112" s="58" t="s">
        <v>201</v>
      </c>
      <c r="B112" s="83" t="s">
        <v>356</v>
      </c>
      <c r="C112" s="113" t="s">
        <v>189</v>
      </c>
      <c r="D112" s="112">
        <f>D107</f>
        <v>30</v>
      </c>
      <c r="E112" s="116"/>
      <c r="F112" s="92">
        <f>D112*E112</f>
        <v>0</v>
      </c>
    </row>
    <row r="113" spans="1:6" s="15" customFormat="1" x14ac:dyDescent="0.25">
      <c r="A113" s="58" t="s">
        <v>202</v>
      </c>
      <c r="B113" s="83" t="s">
        <v>357</v>
      </c>
      <c r="C113" s="113" t="s">
        <v>189</v>
      </c>
      <c r="D113" s="112">
        <f>D108</f>
        <v>70</v>
      </c>
      <c r="E113" s="116"/>
      <c r="F113" s="92">
        <f>D113*E113</f>
        <v>0</v>
      </c>
    </row>
    <row r="114" spans="1:6" s="15" customFormat="1" x14ac:dyDescent="0.25">
      <c r="A114" s="58"/>
      <c r="B114" s="83"/>
      <c r="C114" s="113"/>
      <c r="D114" s="112"/>
      <c r="E114" s="116"/>
      <c r="F114" s="92"/>
    </row>
    <row r="115" spans="1:6" s="15" customFormat="1" x14ac:dyDescent="0.25">
      <c r="A115" s="58">
        <f>A110+1</f>
        <v>3</v>
      </c>
      <c r="B115" s="28" t="s">
        <v>360</v>
      </c>
      <c r="C115" s="113"/>
      <c r="D115" s="112"/>
      <c r="E115" s="116"/>
      <c r="F115" s="92"/>
    </row>
    <row r="116" spans="1:6" s="15" customFormat="1" ht="31.5" x14ac:dyDescent="0.25">
      <c r="A116" s="58"/>
      <c r="B116" s="83" t="s">
        <v>361</v>
      </c>
      <c r="C116" s="113"/>
      <c r="D116" s="112"/>
      <c r="E116" s="116"/>
      <c r="F116" s="92"/>
    </row>
    <row r="117" spans="1:6" s="15" customFormat="1" x14ac:dyDescent="0.25">
      <c r="A117" s="58"/>
      <c r="B117" s="83" t="s">
        <v>356</v>
      </c>
      <c r="C117" s="113" t="s">
        <v>190</v>
      </c>
      <c r="D117" s="112">
        <v>5</v>
      </c>
      <c r="E117" s="116"/>
      <c r="F117" s="92">
        <f>D117*E117</f>
        <v>0</v>
      </c>
    </row>
    <row r="118" spans="1:6" s="15" customFormat="1" x14ac:dyDescent="0.25">
      <c r="A118" s="58"/>
      <c r="B118" s="83"/>
      <c r="C118" s="113"/>
      <c r="D118" s="112"/>
      <c r="E118" s="116"/>
      <c r="F118" s="92"/>
    </row>
    <row r="119" spans="1:6" s="15" customFormat="1" x14ac:dyDescent="0.25">
      <c r="A119" s="58">
        <f>A115+1</f>
        <v>4</v>
      </c>
      <c r="B119" s="28" t="s">
        <v>362</v>
      </c>
      <c r="C119" s="113"/>
      <c r="D119" s="112"/>
      <c r="E119" s="116"/>
      <c r="F119" s="92"/>
    </row>
    <row r="120" spans="1:6" s="15" customFormat="1" ht="78.75" x14ac:dyDescent="0.25">
      <c r="A120" s="58"/>
      <c r="B120" s="83" t="s">
        <v>363</v>
      </c>
      <c r="C120" s="113" t="s">
        <v>189</v>
      </c>
      <c r="D120" s="112">
        <v>100</v>
      </c>
      <c r="E120" s="116"/>
      <c r="F120" s="92">
        <f>D120*E120</f>
        <v>0</v>
      </c>
    </row>
    <row r="121" spans="1:6" s="15" customFormat="1" x14ac:dyDescent="0.25">
      <c r="A121" s="58"/>
      <c r="B121" s="83"/>
      <c r="C121" s="113"/>
      <c r="D121" s="112"/>
      <c r="E121" s="116"/>
      <c r="F121" s="92"/>
    </row>
    <row r="122" spans="1:6" s="15" customFormat="1" x14ac:dyDescent="0.25">
      <c r="A122" s="58">
        <f>A119+1</f>
        <v>5</v>
      </c>
      <c r="B122" s="28" t="s">
        <v>364</v>
      </c>
      <c r="C122" s="113"/>
      <c r="D122" s="112"/>
      <c r="E122" s="116"/>
      <c r="F122" s="92"/>
    </row>
    <row r="123" spans="1:6" s="15" customFormat="1" ht="189" x14ac:dyDescent="0.25">
      <c r="A123" s="58"/>
      <c r="B123" s="83" t="s">
        <v>365</v>
      </c>
      <c r="C123" s="273" t="s">
        <v>196</v>
      </c>
      <c r="D123" s="112">
        <v>3</v>
      </c>
      <c r="E123" s="116"/>
      <c r="F123" s="92">
        <f>D123*E123</f>
        <v>0</v>
      </c>
    </row>
    <row r="124" spans="1:6" s="137" customFormat="1" x14ac:dyDescent="0.25">
      <c r="A124" s="141"/>
      <c r="B124" s="142"/>
      <c r="C124" s="136"/>
      <c r="D124" s="140"/>
      <c r="E124" s="131"/>
      <c r="F124" s="140"/>
    </row>
    <row r="125" spans="1:6" x14ac:dyDescent="0.25">
      <c r="A125" s="57"/>
      <c r="B125" s="31" t="str">
        <f>"UKUPNO - "&amp;TEXT(A103,) &amp;" " &amp;TEXT(B103,)&amp;" (kn):"</f>
        <v>UKUPNO - B.4. VODOVODNA INSTALACIJA (kn):</v>
      </c>
      <c r="C125" s="102"/>
      <c r="D125" s="103"/>
      <c r="E125" s="118"/>
      <c r="F125" s="90">
        <f>SUM(F104:F124)</f>
        <v>0</v>
      </c>
    </row>
    <row r="126" spans="1:6" s="15" customFormat="1" x14ac:dyDescent="0.25">
      <c r="A126" s="58"/>
      <c r="B126" s="28"/>
      <c r="C126" s="104"/>
      <c r="D126" s="105"/>
      <c r="E126" s="143"/>
      <c r="F126" s="89"/>
    </row>
    <row r="127" spans="1:6" x14ac:dyDescent="0.25">
      <c r="B127" s="30"/>
      <c r="C127" s="100"/>
      <c r="D127" s="101"/>
      <c r="E127" s="115"/>
      <c r="F127" s="90"/>
    </row>
    <row r="128" spans="1:6" x14ac:dyDescent="0.25">
      <c r="A128" s="57" t="str">
        <f>TEXT($A$7,)&amp;"5."</f>
        <v>B.5.</v>
      </c>
      <c r="B128" s="31" t="s">
        <v>123</v>
      </c>
      <c r="C128" s="102"/>
      <c r="D128" s="103"/>
      <c r="E128" s="118"/>
      <c r="F128" s="88"/>
    </row>
    <row r="129" spans="1:6" x14ac:dyDescent="0.25">
      <c r="B129" s="30"/>
      <c r="C129" s="100"/>
      <c r="D129" s="101"/>
      <c r="E129" s="115"/>
      <c r="F129" s="90"/>
    </row>
    <row r="130" spans="1:6" s="15" customFormat="1" x14ac:dyDescent="0.25">
      <c r="A130" s="58">
        <v>1</v>
      </c>
      <c r="B130" s="28" t="s">
        <v>366</v>
      </c>
      <c r="C130" s="113"/>
      <c r="D130" s="112"/>
      <c r="E130" s="116"/>
      <c r="F130" s="92"/>
    </row>
    <row r="131" spans="1:6" s="15" customFormat="1" ht="141.75" x14ac:dyDescent="0.25">
      <c r="A131" s="58"/>
      <c r="B131" s="83" t="s">
        <v>367</v>
      </c>
      <c r="C131" s="113" t="s">
        <v>196</v>
      </c>
      <c r="D131" s="112">
        <v>4</v>
      </c>
      <c r="E131" s="116"/>
      <c r="F131" s="92">
        <f>D131*E131</f>
        <v>0</v>
      </c>
    </row>
    <row r="132" spans="1:6" s="15" customFormat="1" x14ac:dyDescent="0.25">
      <c r="A132" s="58"/>
      <c r="B132" s="83"/>
      <c r="C132" s="113"/>
      <c r="D132" s="112"/>
      <c r="E132" s="116"/>
      <c r="F132" s="92"/>
    </row>
    <row r="133" spans="1:6" s="15" customFormat="1" x14ac:dyDescent="0.25">
      <c r="A133" s="58">
        <f>A130+1</f>
        <v>2</v>
      </c>
      <c r="B133" s="28" t="s">
        <v>368</v>
      </c>
      <c r="C133" s="113"/>
      <c r="D133" s="112"/>
      <c r="E133" s="116"/>
      <c r="F133" s="92"/>
    </row>
    <row r="134" spans="1:6" s="15" customFormat="1" ht="110.25" x14ac:dyDescent="0.25">
      <c r="B134" s="83" t="s">
        <v>533</v>
      </c>
      <c r="C134" s="113"/>
      <c r="D134" s="112"/>
      <c r="E134" s="116"/>
      <c r="F134" s="92"/>
    </row>
    <row r="135" spans="1:6" s="15" customFormat="1" x14ac:dyDescent="0.25">
      <c r="A135" s="58"/>
      <c r="B135" s="263" t="s">
        <v>369</v>
      </c>
      <c r="C135" s="113" t="s">
        <v>190</v>
      </c>
      <c r="D135" s="112">
        <v>13</v>
      </c>
      <c r="E135" s="116"/>
      <c r="F135" s="92">
        <f>D135*E135</f>
        <v>0</v>
      </c>
    </row>
    <row r="136" spans="1:6" s="15" customFormat="1" x14ac:dyDescent="0.25">
      <c r="A136" s="58"/>
      <c r="B136" s="83"/>
      <c r="C136" s="113"/>
      <c r="D136" s="112"/>
      <c r="E136" s="116"/>
      <c r="F136" s="92"/>
    </row>
    <row r="137" spans="1:6" s="15" customFormat="1" x14ac:dyDescent="0.25">
      <c r="A137" s="58">
        <f>A133+1</f>
        <v>3</v>
      </c>
      <c r="B137" s="28" t="s">
        <v>370</v>
      </c>
      <c r="C137" s="113"/>
      <c r="D137" s="112"/>
      <c r="E137" s="116"/>
      <c r="F137" s="92"/>
    </row>
    <row r="138" spans="1:6" s="15" customFormat="1" ht="31.5" x14ac:dyDescent="0.25">
      <c r="A138" s="58"/>
      <c r="B138" s="83" t="s">
        <v>371</v>
      </c>
      <c r="C138" s="113"/>
      <c r="D138" s="112"/>
      <c r="E138" s="116"/>
      <c r="F138" s="92"/>
    </row>
    <row r="139" spans="1:6" s="15" customFormat="1" x14ac:dyDescent="0.25">
      <c r="A139" s="58" t="s">
        <v>201</v>
      </c>
      <c r="B139" s="34" t="s">
        <v>372</v>
      </c>
      <c r="C139" s="113" t="s">
        <v>190</v>
      </c>
      <c r="D139" s="112">
        <f>D131</f>
        <v>4</v>
      </c>
      <c r="E139" s="116"/>
      <c r="F139" s="92">
        <f>D139*E139</f>
        <v>0</v>
      </c>
    </row>
    <row r="140" spans="1:6" s="15" customFormat="1" x14ac:dyDescent="0.25">
      <c r="A140" s="58" t="s">
        <v>202</v>
      </c>
      <c r="B140" s="34" t="s">
        <v>373</v>
      </c>
      <c r="C140" s="113" t="s">
        <v>190</v>
      </c>
      <c r="D140" s="112">
        <f>D135</f>
        <v>13</v>
      </c>
      <c r="E140" s="116"/>
      <c r="F140" s="92">
        <f>D140*E140</f>
        <v>0</v>
      </c>
    </row>
    <row r="141" spans="1:6" s="15" customFormat="1" x14ac:dyDescent="0.25">
      <c r="A141" s="58" t="s">
        <v>203</v>
      </c>
      <c r="B141" s="34" t="s">
        <v>374</v>
      </c>
      <c r="C141" s="113" t="s">
        <v>190</v>
      </c>
      <c r="D141" s="112">
        <f>D135</f>
        <v>13</v>
      </c>
      <c r="E141" s="116"/>
      <c r="F141" s="92">
        <f>D141*E141</f>
        <v>0</v>
      </c>
    </row>
    <row r="142" spans="1:6" s="15" customFormat="1" x14ac:dyDescent="0.25">
      <c r="A142" s="58"/>
      <c r="B142" s="83"/>
      <c r="C142" s="113"/>
      <c r="D142" s="112"/>
      <c r="E142" s="116"/>
      <c r="F142" s="92"/>
    </row>
    <row r="143" spans="1:6" s="15" customFormat="1" x14ac:dyDescent="0.25">
      <c r="A143" s="58">
        <f>A137+1</f>
        <v>4</v>
      </c>
      <c r="B143" s="28" t="s">
        <v>375</v>
      </c>
      <c r="C143" s="113"/>
      <c r="D143" s="112"/>
      <c r="E143" s="116"/>
      <c r="F143" s="92"/>
    </row>
    <row r="144" spans="1:6" s="15" customFormat="1" ht="47.25" x14ac:dyDescent="0.25">
      <c r="A144" s="193"/>
      <c r="B144" s="253" t="s">
        <v>536</v>
      </c>
      <c r="C144" s="254"/>
      <c r="D144" s="248"/>
      <c r="E144" s="255"/>
      <c r="F144" s="256"/>
    </row>
    <row r="145" spans="1:6" s="15" customFormat="1" x14ac:dyDescent="0.25">
      <c r="A145" s="58" t="s">
        <v>201</v>
      </c>
      <c r="B145" s="253" t="s">
        <v>535</v>
      </c>
      <c r="C145" s="254" t="s">
        <v>190</v>
      </c>
      <c r="D145" s="248">
        <v>1</v>
      </c>
      <c r="E145" s="255"/>
      <c r="F145" s="256">
        <f>D145*E145</f>
        <v>0</v>
      </c>
    </row>
    <row r="146" spans="1:6" s="15" customFormat="1" x14ac:dyDescent="0.25">
      <c r="A146" s="58" t="s">
        <v>202</v>
      </c>
      <c r="B146" s="253" t="s">
        <v>534</v>
      </c>
      <c r="C146" s="254" t="s">
        <v>190</v>
      </c>
      <c r="D146" s="248">
        <v>9</v>
      </c>
      <c r="E146" s="255"/>
      <c r="F146" s="256">
        <f>D146*E146</f>
        <v>0</v>
      </c>
    </row>
    <row r="147" spans="1:6" s="15" customFormat="1" x14ac:dyDescent="0.25">
      <c r="A147" s="193"/>
      <c r="B147" s="253"/>
      <c r="C147" s="254"/>
      <c r="D147" s="248"/>
      <c r="E147" s="255"/>
      <c r="F147" s="256"/>
    </row>
    <row r="148" spans="1:6" s="15" customFormat="1" x14ac:dyDescent="0.25">
      <c r="A148" s="58">
        <f>A143+1</f>
        <v>5</v>
      </c>
      <c r="B148" s="184" t="s">
        <v>376</v>
      </c>
      <c r="C148" s="113"/>
      <c r="D148" s="112"/>
      <c r="E148" s="116"/>
      <c r="F148" s="92"/>
    </row>
    <row r="149" spans="1:6" s="15" customFormat="1" ht="63" x14ac:dyDescent="0.25">
      <c r="A149" s="58"/>
      <c r="B149" s="34" t="s">
        <v>539</v>
      </c>
      <c r="C149" s="113"/>
      <c r="D149" s="112"/>
      <c r="E149" s="116"/>
      <c r="F149" s="92"/>
    </row>
    <row r="150" spans="1:6" s="15" customFormat="1" x14ac:dyDescent="0.25">
      <c r="A150" s="58" t="s">
        <v>201</v>
      </c>
      <c r="B150" s="34" t="s">
        <v>537</v>
      </c>
      <c r="C150" s="113" t="s">
        <v>190</v>
      </c>
      <c r="D150" s="112">
        <v>13</v>
      </c>
      <c r="E150" s="116"/>
      <c r="F150" s="92">
        <f t="shared" ref="F150:F151" si="9">D150*E150</f>
        <v>0</v>
      </c>
    </row>
    <row r="151" spans="1:6" s="15" customFormat="1" x14ac:dyDescent="0.25">
      <c r="A151" s="58" t="s">
        <v>202</v>
      </c>
      <c r="B151" s="34" t="s">
        <v>538</v>
      </c>
      <c r="C151" s="113" t="s">
        <v>190</v>
      </c>
      <c r="D151" s="112">
        <v>4</v>
      </c>
      <c r="E151" s="116"/>
      <c r="F151" s="92">
        <f t="shared" si="9"/>
        <v>0</v>
      </c>
    </row>
    <row r="152" spans="1:6" x14ac:dyDescent="0.25">
      <c r="A152" s="126"/>
      <c r="B152" s="82"/>
      <c r="C152" s="110"/>
      <c r="D152" s="111"/>
      <c r="E152" s="272"/>
      <c r="F152" s="93"/>
    </row>
    <row r="153" spans="1:6" x14ac:dyDescent="0.25">
      <c r="A153" s="57"/>
      <c r="B153" s="31" t="str">
        <f>"UKUPNO - "&amp;TEXT(A128,) &amp;" " &amp;TEXT(B128,)&amp;" (kn):"</f>
        <v>UKUPNO - B.5. SANITARNA OPREMA (kn):</v>
      </c>
      <c r="C153" s="102"/>
      <c r="D153" s="103"/>
      <c r="E153" s="109"/>
      <c r="F153" s="90">
        <f>SUM(F129:F152)</f>
        <v>0</v>
      </c>
    </row>
    <row r="154" spans="1:6" s="15" customFormat="1" x14ac:dyDescent="0.25">
      <c r="A154" s="58"/>
      <c r="B154" s="28"/>
      <c r="C154" s="104"/>
      <c r="D154" s="105"/>
      <c r="E154" s="105"/>
      <c r="F154" s="89"/>
    </row>
    <row r="155" spans="1:6" x14ac:dyDescent="0.25">
      <c r="B155" s="30"/>
      <c r="D155" s="101"/>
      <c r="E155" s="101"/>
      <c r="F155" s="90"/>
    </row>
    <row r="156" spans="1:6" x14ac:dyDescent="0.25">
      <c r="B156" s="30"/>
      <c r="D156" s="101"/>
      <c r="E156" s="101"/>
      <c r="F156" s="90"/>
    </row>
    <row r="157" spans="1:6" x14ac:dyDescent="0.25">
      <c r="A157" s="127"/>
      <c r="B157" s="38" t="str">
        <f>"REKAPITULACIJA - "&amp;TEXT(A7,) &amp;" " &amp;TEXT(B7,)</f>
        <v>REKAPITULACIJA - B. VODOVOD I ODVODNJA</v>
      </c>
      <c r="C157" s="119"/>
      <c r="D157" s="120"/>
      <c r="E157" s="120"/>
      <c r="F157" s="95"/>
    </row>
    <row r="158" spans="1:6" x14ac:dyDescent="0.25">
      <c r="B158" s="36"/>
      <c r="C158" s="121"/>
      <c r="D158" s="122"/>
      <c r="E158" s="122"/>
      <c r="F158" s="96"/>
    </row>
    <row r="159" spans="1:6" x14ac:dyDescent="0.25">
      <c r="A159" s="56" t="str">
        <f>A9</f>
        <v>B.1.</v>
      </c>
      <c r="B159" s="30" t="str">
        <f>B9</f>
        <v>RADOVI DEMONTAŽE I RUŠENJA</v>
      </c>
      <c r="C159" s="100"/>
      <c r="D159" s="101"/>
      <c r="E159" s="101"/>
      <c r="F159" s="90">
        <f>F33</f>
        <v>0</v>
      </c>
    </row>
    <row r="160" spans="1:6" x14ac:dyDescent="0.25">
      <c r="B160" s="36"/>
      <c r="C160" s="121"/>
      <c r="D160" s="122"/>
      <c r="E160" s="122"/>
      <c r="F160" s="96"/>
    </row>
    <row r="161" spans="1:6" x14ac:dyDescent="0.25">
      <c r="A161" s="56" t="str">
        <f>A36</f>
        <v>B.2.</v>
      </c>
      <c r="B161" s="30" t="str">
        <f>B36</f>
        <v>ZEMLJANI I BETONSKI RADOVI</v>
      </c>
      <c r="C161" s="100"/>
      <c r="D161" s="101"/>
      <c r="E161" s="101"/>
      <c r="F161" s="90">
        <f>F72</f>
        <v>0</v>
      </c>
    </row>
    <row r="162" spans="1:6" x14ac:dyDescent="0.25">
      <c r="B162" s="30"/>
      <c r="E162" s="101"/>
      <c r="F162" s="90"/>
    </row>
    <row r="163" spans="1:6" x14ac:dyDescent="0.25">
      <c r="A163" s="56" t="str">
        <f>A75</f>
        <v>B.3.</v>
      </c>
      <c r="B163" s="30" t="str">
        <f>B75</f>
        <v>RADOVI ODVODNJE</v>
      </c>
      <c r="C163" s="100"/>
      <c r="D163" s="101"/>
      <c r="E163" s="101"/>
      <c r="F163" s="90">
        <f>F100</f>
        <v>0</v>
      </c>
    </row>
    <row r="164" spans="1:6" x14ac:dyDescent="0.25">
      <c r="B164" s="30"/>
      <c r="E164" s="101"/>
      <c r="F164" s="90"/>
    </row>
    <row r="165" spans="1:6" x14ac:dyDescent="0.25">
      <c r="A165" s="56" t="str">
        <f>A103</f>
        <v>B.4.</v>
      </c>
      <c r="B165" s="30" t="str">
        <f>B103</f>
        <v>VODOVODNA INSTALACIJA</v>
      </c>
      <c r="C165" s="100"/>
      <c r="D165" s="101"/>
      <c r="E165" s="101"/>
      <c r="F165" s="90">
        <f>F125</f>
        <v>0</v>
      </c>
    </row>
    <row r="166" spans="1:6" x14ac:dyDescent="0.25">
      <c r="B166" s="30"/>
      <c r="E166" s="101"/>
      <c r="F166" s="90"/>
    </row>
    <row r="167" spans="1:6" s="3" customFormat="1" x14ac:dyDescent="0.2">
      <c r="A167" s="56" t="str">
        <f>A128</f>
        <v>B.5.</v>
      </c>
      <c r="B167" s="30" t="str">
        <f>B128</f>
        <v>SANITARNA OPREMA</v>
      </c>
      <c r="C167" s="100"/>
      <c r="D167" s="101"/>
      <c r="E167" s="101"/>
      <c r="F167" s="90">
        <f>F153</f>
        <v>0</v>
      </c>
    </row>
    <row r="168" spans="1:6" x14ac:dyDescent="0.25">
      <c r="A168" s="128"/>
      <c r="B168" s="37"/>
      <c r="C168" s="123"/>
      <c r="D168" s="124"/>
      <c r="E168" s="124"/>
      <c r="F168" s="97"/>
    </row>
    <row r="169" spans="1:6" s="3" customFormat="1" x14ac:dyDescent="0.2">
      <c r="A169" s="57"/>
      <c r="B169" s="31" t="str">
        <f>"UKUPNO - "&amp;TEXT(A7,) &amp;" " &amp;TEXT(B7,)&amp;" (kn):"</f>
        <v>UKUPNO - B. VODOVOD I ODVODNJA (kn):</v>
      </c>
      <c r="C169" s="102"/>
      <c r="D169" s="109"/>
      <c r="E169" s="103"/>
      <c r="F169" s="90">
        <f>SUM(F161:F168)</f>
        <v>0</v>
      </c>
    </row>
  </sheetData>
  <sheetProtection password="EB7A" sheet="1" objects="1" scenarios="1" selectLockedCells="1"/>
  <pageMargins left="0.70866141732283472" right="0.70866141732283472" top="0.74803149606299213" bottom="0.74803149606299213" header="0.31496062992125984" footer="0.31496062992125984"/>
  <pageSetup paperSize="9" scale="80" fitToHeight="0" orientation="portrait" r:id="rId1"/>
  <headerFooter differentFirst="1" scaleWithDoc="0">
    <oddFooter xml:space="preserve">&amp;R&amp;"Calibri,Regular"&amp;P-1/&amp;N-1  </oddFooter>
    <firstFooter>&amp;R&amp;"Calibri,Regular"&amp;P/&amp;N</firstFooter>
  </headerFooter>
  <rowBreaks count="5" manualBreakCount="5">
    <brk id="27" max="5" man="1"/>
    <brk id="54" max="5" man="1"/>
    <brk id="83" max="5" man="1"/>
    <brk id="118" max="5" man="1"/>
    <brk id="136"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2"/>
  <sheetViews>
    <sheetView view="pageBreakPreview" zoomScaleNormal="100" zoomScaleSheetLayoutView="100" workbookViewId="0">
      <selection activeCell="A5" sqref="A5"/>
    </sheetView>
  </sheetViews>
  <sheetFormatPr defaultColWidth="9.140625" defaultRowHeight="15.75" x14ac:dyDescent="0.25"/>
  <cols>
    <col min="1" max="1" width="85.7109375" style="148" customWidth="1"/>
    <col min="2" max="16384" width="9.140625" style="16"/>
  </cols>
  <sheetData>
    <row r="1" spans="1:1" x14ac:dyDescent="0.25">
      <c r="A1" s="149"/>
    </row>
    <row r="2" spans="1:1" x14ac:dyDescent="0.25">
      <c r="A2" s="150" t="s">
        <v>159</v>
      </c>
    </row>
    <row r="3" spans="1:1" x14ac:dyDescent="0.25">
      <c r="A3" s="150"/>
    </row>
    <row r="4" spans="1:1" ht="31.5" x14ac:dyDescent="0.25">
      <c r="A4" s="148" t="s">
        <v>82</v>
      </c>
    </row>
    <row r="5" spans="1:1" ht="78.75" x14ac:dyDescent="0.25">
      <c r="A5" s="148" t="s">
        <v>83</v>
      </c>
    </row>
    <row r="6" spans="1:1" x14ac:dyDescent="0.25">
      <c r="A6" s="148" t="s">
        <v>84</v>
      </c>
    </row>
    <row r="7" spans="1:1" ht="31.5" x14ac:dyDescent="0.25">
      <c r="A7" s="148" t="s">
        <v>85</v>
      </c>
    </row>
    <row r="8" spans="1:1" ht="31.5" x14ac:dyDescent="0.25">
      <c r="A8" s="148" t="s">
        <v>86</v>
      </c>
    </row>
    <row r="9" spans="1:1" ht="31.5" x14ac:dyDescent="0.25">
      <c r="A9" s="148" t="s">
        <v>87</v>
      </c>
    </row>
    <row r="10" spans="1:1" ht="63" x14ac:dyDescent="0.25">
      <c r="A10" s="148" t="s">
        <v>100</v>
      </c>
    </row>
    <row r="11" spans="1:1" ht="94.5" x14ac:dyDescent="0.25">
      <c r="A11" s="148" t="s">
        <v>185</v>
      </c>
    </row>
    <row r="12" spans="1:1" ht="31.5" x14ac:dyDescent="0.25">
      <c r="A12" s="148" t="s">
        <v>88</v>
      </c>
    </row>
  </sheetData>
  <sheetProtection password="EB7A" sheet="1" objects="1" scenarios="1" selectLockedCells="1"/>
  <dataValidations count="1">
    <dataValidation operator="lessThan" allowBlank="1" showInputMessage="1" showErrorMessage="1" sqref="B1:XFD1048576"/>
  </dataValidations>
  <pageMargins left="0.70866141732283472" right="0.70866141732283472" top="0.74803149606299213" bottom="0.74803149606299213" header="0.31496062992125984" footer="0.31496062992125984"/>
  <pageSetup paperSize="9" fitToHeight="0" orientation="portrait" r:id="rId1"/>
  <headerFooter differentFirst="1" scaleWithDoc="0">
    <oddFooter xml:space="preserve">&amp;R&amp;"Calibri,Regular"&amp;P-1/&amp;N-1  </oddFooter>
    <firstFooter xml:space="preserve">&amp;R&amp;"Calibri,Regular"&amp;P-1/&amp;N-1  </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7"/>
  <sheetViews>
    <sheetView view="pageBreakPreview" zoomScaleNormal="85" zoomScaleSheetLayoutView="100" workbookViewId="0">
      <pane ySplit="8" topLeftCell="A47" activePane="bottomLeft" state="frozen"/>
      <selection sqref="A1:XFD1048576"/>
      <selection pane="bottomLeft" activeCell="E67" sqref="E67"/>
    </sheetView>
  </sheetViews>
  <sheetFormatPr defaultColWidth="9.140625" defaultRowHeight="15.75" x14ac:dyDescent="0.25"/>
  <cols>
    <col min="1" max="1" width="5.7109375" style="56" customWidth="1"/>
    <col min="2" max="2" width="55.7109375" style="29" customWidth="1"/>
    <col min="3" max="3" width="8.7109375" style="106" customWidth="1"/>
    <col min="4" max="5" width="11.7109375" style="107" customWidth="1"/>
    <col min="6" max="6" width="17.7109375" style="91" customWidth="1"/>
    <col min="7" max="16384" width="9.140625" style="1"/>
  </cols>
  <sheetData>
    <row r="1" spans="1:6" x14ac:dyDescent="0.25">
      <c r="A1" s="125" t="str">
        <f>'A_GRAĐ-OBRT'!A1</f>
        <v>GRAĐEVINA: DOM ZDRAVLJA - GRAĐEVINA B, k.č.br. 2688, k.o. 310140, GLINA</v>
      </c>
      <c r="C1" s="129"/>
      <c r="D1" s="129"/>
      <c r="E1" s="129"/>
      <c r="F1" s="129"/>
    </row>
    <row r="2" spans="1:6" x14ac:dyDescent="0.25">
      <c r="A2" s="125" t="str">
        <f>'A_GRAĐ-OBRT'!A2</f>
        <v>PROJEKT: ADAPTACIJA  DOMA ZDRAVLJA - GRAĐEVINA B</v>
      </c>
      <c r="C2" s="129"/>
      <c r="D2" s="129"/>
      <c r="E2" s="129"/>
      <c r="F2" s="129"/>
    </row>
    <row r="3" spans="1:6" x14ac:dyDescent="0.25">
      <c r="A3" s="125" t="s">
        <v>81</v>
      </c>
      <c r="C3" s="129"/>
      <c r="D3" s="129"/>
      <c r="E3" s="129"/>
      <c r="F3" s="129"/>
    </row>
    <row r="4" spans="1:6" x14ac:dyDescent="0.25">
      <c r="C4" s="98"/>
      <c r="D4" s="99"/>
      <c r="E4" s="99"/>
      <c r="F4" s="84"/>
    </row>
    <row r="5" spans="1:6" s="2" customFormat="1" ht="31.5" x14ac:dyDescent="0.2">
      <c r="A5" s="81" t="s">
        <v>1</v>
      </c>
      <c r="B5" s="151" t="s">
        <v>5</v>
      </c>
      <c r="C5" s="59" t="s">
        <v>2</v>
      </c>
      <c r="D5" s="40" t="s">
        <v>3</v>
      </c>
      <c r="E5" s="80" t="s">
        <v>4</v>
      </c>
      <c r="F5" s="54" t="s">
        <v>9</v>
      </c>
    </row>
    <row r="6" spans="1:6" s="2" customFormat="1" x14ac:dyDescent="0.2">
      <c r="A6" s="56"/>
      <c r="B6" s="30"/>
      <c r="C6" s="100"/>
      <c r="D6" s="101"/>
      <c r="E6" s="269"/>
      <c r="F6" s="85"/>
    </row>
    <row r="7" spans="1:6" x14ac:dyDescent="0.25">
      <c r="A7" s="57" t="s">
        <v>90</v>
      </c>
      <c r="B7" s="31" t="s">
        <v>89</v>
      </c>
      <c r="C7" s="102"/>
      <c r="D7" s="103"/>
      <c r="E7" s="270"/>
      <c r="F7" s="86"/>
    </row>
    <row r="8" spans="1:6" s="15" customFormat="1" x14ac:dyDescent="0.25">
      <c r="A8" s="58"/>
      <c r="B8" s="28"/>
      <c r="C8" s="104"/>
      <c r="D8" s="105"/>
      <c r="E8" s="271"/>
      <c r="F8" s="87"/>
    </row>
    <row r="9" spans="1:6" x14ac:dyDescent="0.25">
      <c r="A9" s="57" t="str">
        <f>TEXT($A$7,)&amp;"1."</f>
        <v>C.1.</v>
      </c>
      <c r="B9" s="31" t="s">
        <v>592</v>
      </c>
      <c r="C9" s="102"/>
      <c r="D9" s="103"/>
      <c r="E9" s="103"/>
      <c r="F9" s="88"/>
    </row>
    <row r="10" spans="1:6" s="15" customFormat="1" x14ac:dyDescent="0.25">
      <c r="A10" s="58"/>
      <c r="B10" s="28"/>
      <c r="C10" s="104"/>
      <c r="D10" s="105"/>
      <c r="E10" s="105"/>
      <c r="F10" s="89"/>
    </row>
    <row r="11" spans="1:6" s="15" customFormat="1" x14ac:dyDescent="0.25">
      <c r="A11" s="58">
        <v>1</v>
      </c>
      <c r="B11" s="28" t="s">
        <v>642</v>
      </c>
      <c r="C11" s="113"/>
      <c r="D11" s="112"/>
      <c r="E11" s="112"/>
      <c r="F11" s="92"/>
    </row>
    <row r="12" spans="1:6" s="15" customFormat="1" ht="78.75" x14ac:dyDescent="0.25">
      <c r="A12" s="58"/>
      <c r="B12" s="83" t="s">
        <v>645</v>
      </c>
      <c r="C12" s="113"/>
      <c r="D12" s="112"/>
      <c r="E12" s="112"/>
      <c r="F12" s="92"/>
    </row>
    <row r="13" spans="1:6" s="15" customFormat="1" ht="94.5" x14ac:dyDescent="0.25">
      <c r="A13" s="58"/>
      <c r="B13" s="83" t="s">
        <v>644</v>
      </c>
      <c r="C13" s="113"/>
      <c r="D13" s="112"/>
      <c r="E13" s="112"/>
      <c r="F13" s="92"/>
    </row>
    <row r="14" spans="1:6" s="15" customFormat="1" x14ac:dyDescent="0.25">
      <c r="A14" s="58"/>
      <c r="B14" s="28" t="s">
        <v>593</v>
      </c>
      <c r="C14" s="113"/>
      <c r="D14" s="112"/>
      <c r="E14" s="112"/>
      <c r="F14" s="92"/>
    </row>
    <row r="15" spans="1:6" s="15" customFormat="1" ht="31.5" x14ac:dyDescent="0.25">
      <c r="A15" s="58"/>
      <c r="B15" s="83" t="s">
        <v>594</v>
      </c>
      <c r="C15" s="113"/>
      <c r="D15" s="112"/>
      <c r="E15" s="112"/>
      <c r="F15" s="92"/>
    </row>
    <row r="16" spans="1:6" s="15" customFormat="1" x14ac:dyDescent="0.25">
      <c r="A16" s="58"/>
      <c r="B16" s="83" t="s">
        <v>595</v>
      </c>
      <c r="C16" s="113"/>
      <c r="D16" s="112"/>
      <c r="E16" s="112"/>
      <c r="F16" s="92"/>
    </row>
    <row r="17" spans="1:6" s="15" customFormat="1" x14ac:dyDescent="0.25">
      <c r="A17" s="58"/>
      <c r="B17" s="83" t="s">
        <v>596</v>
      </c>
      <c r="C17" s="113"/>
      <c r="D17" s="112"/>
      <c r="E17" s="112"/>
      <c r="F17" s="92"/>
    </row>
    <row r="18" spans="1:6" s="15" customFormat="1" x14ac:dyDescent="0.25">
      <c r="A18" s="58"/>
      <c r="B18" s="83" t="s">
        <v>597</v>
      </c>
      <c r="C18" s="113"/>
      <c r="D18" s="112"/>
      <c r="E18" s="112"/>
      <c r="F18" s="92"/>
    </row>
    <row r="19" spans="1:6" s="15" customFormat="1" x14ac:dyDescent="0.25">
      <c r="A19" s="58"/>
      <c r="B19" s="83" t="s">
        <v>598</v>
      </c>
      <c r="C19" s="113"/>
      <c r="D19" s="112"/>
      <c r="E19" s="112"/>
      <c r="F19" s="92"/>
    </row>
    <row r="20" spans="1:6" s="15" customFormat="1" x14ac:dyDescent="0.25">
      <c r="A20" s="58"/>
      <c r="B20" s="83" t="s">
        <v>599</v>
      </c>
      <c r="C20" s="113"/>
      <c r="D20" s="112"/>
      <c r="E20" s="112"/>
      <c r="F20" s="92"/>
    </row>
    <row r="21" spans="1:6" s="15" customFormat="1" x14ac:dyDescent="0.25">
      <c r="A21" s="58"/>
      <c r="B21" s="83" t="s">
        <v>600</v>
      </c>
      <c r="C21" s="113"/>
      <c r="D21" s="112"/>
      <c r="E21" s="112"/>
      <c r="F21" s="92"/>
    </row>
    <row r="22" spans="1:6" s="15" customFormat="1" x14ac:dyDescent="0.25">
      <c r="A22" s="58"/>
      <c r="B22" s="83" t="s">
        <v>601</v>
      </c>
      <c r="C22" s="113"/>
      <c r="D22" s="112"/>
      <c r="E22" s="112"/>
      <c r="F22" s="92"/>
    </row>
    <row r="23" spans="1:6" s="15" customFormat="1" x14ac:dyDescent="0.25">
      <c r="A23" s="58"/>
      <c r="B23" s="83" t="s">
        <v>602</v>
      </c>
      <c r="C23" s="113"/>
      <c r="D23" s="112"/>
      <c r="E23" s="112"/>
      <c r="F23" s="92"/>
    </row>
    <row r="24" spans="1:6" s="15" customFormat="1" x14ac:dyDescent="0.25">
      <c r="A24" s="58"/>
      <c r="B24" s="83" t="s">
        <v>598</v>
      </c>
      <c r="C24" s="113"/>
      <c r="D24" s="112"/>
      <c r="E24" s="112"/>
      <c r="F24" s="92"/>
    </row>
    <row r="25" spans="1:6" s="15" customFormat="1" x14ac:dyDescent="0.25">
      <c r="A25" s="58"/>
      <c r="B25" s="83" t="s">
        <v>603</v>
      </c>
      <c r="C25" s="113"/>
      <c r="D25" s="112"/>
      <c r="E25" s="112"/>
      <c r="F25" s="92"/>
    </row>
    <row r="26" spans="1:6" s="15" customFormat="1" ht="31.5" x14ac:dyDescent="0.25">
      <c r="A26" s="58"/>
      <c r="B26" s="83" t="s">
        <v>671</v>
      </c>
      <c r="C26" s="113"/>
      <c r="D26" s="112"/>
      <c r="E26" s="112"/>
      <c r="F26" s="92"/>
    </row>
    <row r="27" spans="1:6" s="15" customFormat="1" x14ac:dyDescent="0.25">
      <c r="A27" s="58"/>
      <c r="B27" s="83" t="s">
        <v>595</v>
      </c>
      <c r="C27" s="113"/>
      <c r="D27" s="112"/>
      <c r="E27" s="112"/>
      <c r="F27" s="92"/>
    </row>
    <row r="28" spans="1:6" s="15" customFormat="1" x14ac:dyDescent="0.25">
      <c r="A28" s="58"/>
      <c r="B28" s="83" t="s">
        <v>604</v>
      </c>
      <c r="C28" s="113"/>
      <c r="D28" s="112"/>
      <c r="E28" s="112"/>
      <c r="F28" s="92"/>
    </row>
    <row r="29" spans="1:6" s="15" customFormat="1" x14ac:dyDescent="0.25">
      <c r="A29" s="58"/>
      <c r="B29" s="83" t="s">
        <v>605</v>
      </c>
      <c r="C29" s="113"/>
      <c r="D29" s="112"/>
      <c r="E29" s="112"/>
      <c r="F29" s="92"/>
    </row>
    <row r="30" spans="1:6" s="15" customFormat="1" x14ac:dyDescent="0.25">
      <c r="A30" s="58"/>
      <c r="B30" s="83" t="s">
        <v>606</v>
      </c>
      <c r="C30" s="113"/>
      <c r="D30" s="112"/>
      <c r="E30" s="112"/>
      <c r="F30" s="92"/>
    </row>
    <row r="31" spans="1:6" s="15" customFormat="1" x14ac:dyDescent="0.25">
      <c r="A31" s="58"/>
      <c r="B31" s="83" t="s">
        <v>607</v>
      </c>
      <c r="C31" s="113"/>
      <c r="D31" s="112"/>
      <c r="E31" s="112"/>
      <c r="F31" s="92"/>
    </row>
    <row r="32" spans="1:6" s="15" customFormat="1" x14ac:dyDescent="0.25">
      <c r="A32" s="58"/>
      <c r="B32" s="83" t="s">
        <v>600</v>
      </c>
      <c r="C32" s="113"/>
      <c r="D32" s="112"/>
      <c r="E32" s="112"/>
      <c r="F32" s="92"/>
    </row>
    <row r="33" spans="1:6" s="15" customFormat="1" x14ac:dyDescent="0.25">
      <c r="A33" s="58"/>
      <c r="B33" s="83" t="s">
        <v>608</v>
      </c>
      <c r="C33" s="113"/>
      <c r="D33" s="112"/>
      <c r="E33" s="112"/>
      <c r="F33" s="92"/>
    </row>
    <row r="34" spans="1:6" s="15" customFormat="1" x14ac:dyDescent="0.25">
      <c r="A34" s="58"/>
      <c r="B34" s="83" t="s">
        <v>609</v>
      </c>
      <c r="C34" s="113"/>
      <c r="D34" s="112"/>
      <c r="E34" s="112"/>
      <c r="F34" s="92"/>
    </row>
    <row r="35" spans="1:6" s="15" customFormat="1" x14ac:dyDescent="0.25">
      <c r="A35" s="58"/>
      <c r="B35" s="83" t="s">
        <v>610</v>
      </c>
      <c r="C35" s="113"/>
      <c r="D35" s="112"/>
      <c r="E35" s="112"/>
      <c r="F35" s="92"/>
    </row>
    <row r="36" spans="1:6" s="15" customFormat="1" x14ac:dyDescent="0.25">
      <c r="A36" s="58"/>
      <c r="B36" s="83" t="s">
        <v>611</v>
      </c>
      <c r="C36" s="113"/>
      <c r="D36" s="112"/>
      <c r="E36" s="112"/>
      <c r="F36" s="92"/>
    </row>
    <row r="37" spans="1:6" s="15" customFormat="1" x14ac:dyDescent="0.25">
      <c r="A37" s="58"/>
      <c r="B37" s="83" t="s">
        <v>612</v>
      </c>
      <c r="C37" s="113"/>
      <c r="D37" s="112"/>
      <c r="E37" s="112"/>
      <c r="F37" s="92"/>
    </row>
    <row r="38" spans="1:6" s="15" customFormat="1" x14ac:dyDescent="0.25">
      <c r="A38" s="58"/>
      <c r="B38" s="83" t="s">
        <v>613</v>
      </c>
      <c r="C38" s="113"/>
      <c r="D38" s="112"/>
      <c r="E38" s="112"/>
      <c r="F38" s="92"/>
    </row>
    <row r="39" spans="1:6" s="15" customFormat="1" x14ac:dyDescent="0.25">
      <c r="A39" s="58"/>
      <c r="B39" s="83" t="s">
        <v>614</v>
      </c>
      <c r="C39" s="113"/>
      <c r="D39" s="112"/>
      <c r="E39" s="112"/>
      <c r="F39" s="92"/>
    </row>
    <row r="40" spans="1:6" s="15" customFormat="1" x14ac:dyDescent="0.25">
      <c r="A40" s="58"/>
      <c r="B40" s="83" t="s">
        <v>615</v>
      </c>
      <c r="C40" s="113"/>
      <c r="D40" s="112"/>
      <c r="E40" s="112"/>
      <c r="F40" s="92"/>
    </row>
    <row r="41" spans="1:6" s="15" customFormat="1" x14ac:dyDescent="0.25">
      <c r="A41" s="58"/>
      <c r="B41" s="83" t="s">
        <v>616</v>
      </c>
      <c r="C41" s="113"/>
      <c r="D41" s="112"/>
      <c r="E41" s="112"/>
      <c r="F41" s="92"/>
    </row>
    <row r="42" spans="1:6" s="15" customFormat="1" x14ac:dyDescent="0.25">
      <c r="A42" s="58"/>
      <c r="B42" s="28" t="s">
        <v>617</v>
      </c>
      <c r="C42" s="113"/>
      <c r="D42" s="112"/>
      <c r="E42" s="112"/>
      <c r="F42" s="92"/>
    </row>
    <row r="43" spans="1:6" s="15" customFormat="1" x14ac:dyDescent="0.25">
      <c r="A43" s="58"/>
      <c r="B43" s="83" t="s">
        <v>618</v>
      </c>
      <c r="C43" s="113"/>
      <c r="D43" s="112"/>
      <c r="E43" s="112"/>
      <c r="F43" s="92"/>
    </row>
    <row r="44" spans="1:6" s="15" customFormat="1" x14ac:dyDescent="0.25">
      <c r="A44" s="58"/>
      <c r="B44" s="83" t="s">
        <v>619</v>
      </c>
      <c r="C44" s="113"/>
      <c r="D44" s="112"/>
      <c r="E44" s="112"/>
      <c r="F44" s="92"/>
    </row>
    <row r="45" spans="1:6" s="15" customFormat="1" x14ac:dyDescent="0.25">
      <c r="A45" s="58"/>
      <c r="B45" s="83" t="s">
        <v>620</v>
      </c>
      <c r="C45" s="113"/>
      <c r="D45" s="112"/>
      <c r="E45" s="112"/>
      <c r="F45" s="92"/>
    </row>
    <row r="46" spans="1:6" s="15" customFormat="1" x14ac:dyDescent="0.25">
      <c r="A46" s="58"/>
      <c r="B46" s="83" t="s">
        <v>621</v>
      </c>
      <c r="C46" s="113"/>
      <c r="D46" s="112"/>
      <c r="E46" s="112"/>
      <c r="F46" s="92"/>
    </row>
    <row r="47" spans="1:6" s="15" customFormat="1" x14ac:dyDescent="0.25">
      <c r="A47" s="58"/>
      <c r="B47" s="83" t="s">
        <v>622</v>
      </c>
      <c r="C47" s="113"/>
      <c r="D47" s="112"/>
      <c r="E47" s="112"/>
      <c r="F47" s="92"/>
    </row>
    <row r="48" spans="1:6" s="15" customFormat="1" x14ac:dyDescent="0.25">
      <c r="A48" s="58"/>
      <c r="B48" s="83" t="s">
        <v>623</v>
      </c>
      <c r="C48" s="113"/>
      <c r="D48" s="112"/>
      <c r="E48" s="112"/>
      <c r="F48" s="92"/>
    </row>
    <row r="49" spans="1:6" s="15" customFormat="1" x14ac:dyDescent="0.25">
      <c r="A49" s="58"/>
      <c r="B49" s="83" t="s">
        <v>624</v>
      </c>
      <c r="C49" s="113"/>
      <c r="D49" s="112"/>
      <c r="E49" s="112"/>
      <c r="F49" s="92"/>
    </row>
    <row r="50" spans="1:6" s="15" customFormat="1" x14ac:dyDescent="0.25">
      <c r="A50" s="58"/>
      <c r="B50" s="83" t="s">
        <v>625</v>
      </c>
      <c r="C50" s="113"/>
      <c r="D50" s="112"/>
      <c r="E50" s="112"/>
      <c r="F50" s="92"/>
    </row>
    <row r="51" spans="1:6" s="15" customFormat="1" x14ac:dyDescent="0.25">
      <c r="A51" s="58"/>
      <c r="B51" s="83" t="s">
        <v>626</v>
      </c>
      <c r="C51" s="113"/>
      <c r="D51" s="112"/>
      <c r="E51" s="112"/>
      <c r="F51" s="92"/>
    </row>
    <row r="52" spans="1:6" s="15" customFormat="1" x14ac:dyDescent="0.25">
      <c r="A52" s="58"/>
      <c r="B52" s="83" t="s">
        <v>627</v>
      </c>
      <c r="C52" s="113"/>
      <c r="D52" s="112"/>
      <c r="E52" s="112"/>
      <c r="F52" s="92"/>
    </row>
    <row r="53" spans="1:6" s="15" customFormat="1" x14ac:dyDescent="0.25">
      <c r="A53" s="58"/>
      <c r="B53" s="83" t="s">
        <v>628</v>
      </c>
      <c r="C53" s="113"/>
      <c r="D53" s="112"/>
      <c r="E53" s="112"/>
      <c r="F53" s="92"/>
    </row>
    <row r="54" spans="1:6" s="15" customFormat="1" x14ac:dyDescent="0.25">
      <c r="A54" s="58"/>
      <c r="B54" s="28" t="s">
        <v>629</v>
      </c>
      <c r="C54" s="113"/>
      <c r="D54" s="112"/>
      <c r="E54" s="112"/>
      <c r="F54" s="92"/>
    </row>
    <row r="55" spans="1:6" s="15" customFormat="1" x14ac:dyDescent="0.25">
      <c r="A55" s="58"/>
      <c r="B55" s="83" t="s">
        <v>630</v>
      </c>
      <c r="C55" s="113"/>
      <c r="D55" s="112"/>
      <c r="E55" s="112"/>
      <c r="F55" s="92"/>
    </row>
    <row r="56" spans="1:6" s="15" customFormat="1" x14ac:dyDescent="0.25">
      <c r="A56" s="58"/>
      <c r="B56" s="83" t="s">
        <v>631</v>
      </c>
      <c r="C56" s="113"/>
      <c r="D56" s="112"/>
      <c r="E56" s="112"/>
      <c r="F56" s="92"/>
    </row>
    <row r="57" spans="1:6" s="15" customFormat="1" x14ac:dyDescent="0.25">
      <c r="A57" s="58"/>
      <c r="B57" s="83" t="s">
        <v>632</v>
      </c>
      <c r="C57" s="113"/>
      <c r="D57" s="112"/>
      <c r="E57" s="112"/>
      <c r="F57" s="92"/>
    </row>
    <row r="58" spans="1:6" s="15" customFormat="1" x14ac:dyDescent="0.25">
      <c r="A58" s="58"/>
      <c r="B58" s="83" t="s">
        <v>633</v>
      </c>
      <c r="C58" s="113"/>
      <c r="D58" s="112"/>
      <c r="E58" s="112"/>
      <c r="F58" s="92"/>
    </row>
    <row r="59" spans="1:6" s="15" customFormat="1" x14ac:dyDescent="0.25">
      <c r="A59" s="58"/>
      <c r="B59" s="83" t="s">
        <v>634</v>
      </c>
      <c r="C59" s="113"/>
      <c r="D59" s="112"/>
      <c r="E59" s="112"/>
      <c r="F59" s="92"/>
    </row>
    <row r="60" spans="1:6" s="15" customFormat="1" x14ac:dyDescent="0.25">
      <c r="A60" s="58"/>
      <c r="B60" s="83" t="s">
        <v>635</v>
      </c>
      <c r="C60" s="113"/>
      <c r="D60" s="112"/>
      <c r="E60" s="112"/>
      <c r="F60" s="92"/>
    </row>
    <row r="61" spans="1:6" s="15" customFormat="1" x14ac:dyDescent="0.25">
      <c r="A61" s="58"/>
      <c r="B61" s="83" t="s">
        <v>636</v>
      </c>
      <c r="C61" s="113"/>
      <c r="D61" s="112"/>
      <c r="E61" s="112"/>
      <c r="F61" s="92"/>
    </row>
    <row r="62" spans="1:6" s="15" customFormat="1" x14ac:dyDescent="0.25">
      <c r="A62" s="58"/>
      <c r="B62" s="83" t="s">
        <v>637</v>
      </c>
      <c r="C62" s="113"/>
      <c r="D62" s="112"/>
      <c r="E62" s="112"/>
      <c r="F62" s="92"/>
    </row>
    <row r="63" spans="1:6" s="15" customFormat="1" ht="31.5" x14ac:dyDescent="0.25">
      <c r="A63" s="58"/>
      <c r="B63" s="83" t="s">
        <v>638</v>
      </c>
      <c r="C63" s="113"/>
      <c r="D63" s="112"/>
      <c r="E63" s="112"/>
      <c r="F63" s="92"/>
    </row>
    <row r="64" spans="1:6" s="15" customFormat="1" x14ac:dyDescent="0.25">
      <c r="A64" s="58"/>
      <c r="B64" s="83" t="s">
        <v>639</v>
      </c>
      <c r="C64" s="113"/>
      <c r="D64" s="112"/>
      <c r="E64" s="112"/>
      <c r="F64" s="92"/>
    </row>
    <row r="65" spans="1:6" s="15" customFormat="1" x14ac:dyDescent="0.25">
      <c r="A65" s="58"/>
      <c r="B65" s="83" t="s">
        <v>640</v>
      </c>
      <c r="C65" s="113"/>
      <c r="D65" s="112"/>
      <c r="E65" s="112"/>
      <c r="F65" s="92"/>
    </row>
    <row r="66" spans="1:6" s="15" customFormat="1" ht="31.5" x14ac:dyDescent="0.25">
      <c r="A66" s="58"/>
      <c r="B66" s="83" t="s">
        <v>641</v>
      </c>
      <c r="C66" s="113"/>
      <c r="D66" s="112"/>
      <c r="E66" s="112"/>
      <c r="F66" s="92"/>
    </row>
    <row r="67" spans="1:6" s="15" customFormat="1" ht="78.75" x14ac:dyDescent="0.25">
      <c r="A67" s="58"/>
      <c r="B67" s="28" t="s">
        <v>643</v>
      </c>
      <c r="C67" s="113" t="s">
        <v>196</v>
      </c>
      <c r="D67" s="112">
        <v>13</v>
      </c>
      <c r="E67" s="116"/>
      <c r="F67" s="92">
        <f>D67*E67</f>
        <v>0</v>
      </c>
    </row>
    <row r="69" spans="1:6" x14ac:dyDescent="0.25">
      <c r="A69" s="57"/>
      <c r="B69" s="31" t="str">
        <f>"UKUPNO - "&amp;TEXT(A9,) &amp;" " &amp;TEXT(B9,)&amp;" (kn):"</f>
        <v>UKUPNO - C.1. GRIJANJE I HLAĐENJE (kn):</v>
      </c>
      <c r="C69" s="102"/>
      <c r="D69" s="103"/>
      <c r="E69" s="103"/>
      <c r="F69" s="90">
        <f>SUM(F10:F68)</f>
        <v>0</v>
      </c>
    </row>
    <row r="70" spans="1:6" s="15" customFormat="1" x14ac:dyDescent="0.25">
      <c r="A70" s="58"/>
      <c r="B70" s="28"/>
      <c r="C70" s="104"/>
      <c r="D70" s="105"/>
      <c r="E70" s="105"/>
      <c r="F70" s="89"/>
    </row>
    <row r="71" spans="1:6" x14ac:dyDescent="0.25">
      <c r="B71" s="30"/>
      <c r="D71" s="101"/>
      <c r="E71" s="101"/>
      <c r="F71" s="90"/>
    </row>
    <row r="72" spans="1:6" x14ac:dyDescent="0.25">
      <c r="B72" s="30"/>
      <c r="D72" s="101"/>
      <c r="E72" s="101"/>
      <c r="F72" s="90"/>
    </row>
    <row r="73" spans="1:6" x14ac:dyDescent="0.25">
      <c r="A73" s="127"/>
      <c r="B73" s="38" t="str">
        <f>"REKAPITULACIJA - "&amp;TEXT(A7,) &amp;" " &amp;TEXT(B7,)</f>
        <v>REKAPITULACIJA - C. STROJARSKE INSTALACIJE</v>
      </c>
      <c r="C73" s="119"/>
      <c r="D73" s="120"/>
      <c r="E73" s="120"/>
      <c r="F73" s="95"/>
    </row>
    <row r="74" spans="1:6" x14ac:dyDescent="0.25">
      <c r="B74" s="36"/>
      <c r="C74" s="121"/>
      <c r="D74" s="122"/>
      <c r="E74" s="122"/>
      <c r="F74" s="96"/>
    </row>
    <row r="75" spans="1:6" x14ac:dyDescent="0.25">
      <c r="A75" s="56" t="str">
        <f>A9</f>
        <v>C.1.</v>
      </c>
      <c r="B75" s="30" t="str">
        <f>B9</f>
        <v>GRIJANJE I HLAĐENJE</v>
      </c>
      <c r="C75" s="100"/>
      <c r="D75" s="101"/>
      <c r="E75" s="101"/>
      <c r="F75" s="90">
        <f>F69</f>
        <v>0</v>
      </c>
    </row>
    <row r="76" spans="1:6" x14ac:dyDescent="0.25">
      <c r="B76" s="30"/>
      <c r="C76" s="121"/>
      <c r="D76" s="122"/>
      <c r="E76" s="122"/>
      <c r="F76" s="96"/>
    </row>
    <row r="77" spans="1:6" s="3" customFormat="1" x14ac:dyDescent="0.2">
      <c r="A77" s="57"/>
      <c r="B77" s="31" t="str">
        <f>"UKUPNO - "&amp;TEXT(A7,) &amp;" " &amp;TEXT(B7,)&amp;" (kn):"</f>
        <v>UKUPNO - C. STROJARSKE INSTALACIJE (kn):</v>
      </c>
      <c r="C77" s="102"/>
      <c r="D77" s="109"/>
      <c r="E77" s="103"/>
      <c r="F77" s="90">
        <f>SUM(F75:F76)</f>
        <v>0</v>
      </c>
    </row>
  </sheetData>
  <sheetProtection password="EB7A" sheet="1" objects="1" scenarios="1" selectLockedCells="1"/>
  <pageMargins left="0.70866141732283472" right="0.70866141732283472" top="0.74803149606299213" bottom="0.74803149606299213" header="0.31496062992125984" footer="0.31496062992125984"/>
  <pageSetup paperSize="9" scale="80" fitToHeight="0" orientation="portrait" r:id="rId1"/>
  <headerFooter differentFirst="1" scaleWithDoc="0">
    <oddFooter xml:space="preserve">&amp;R&amp;"Calibri,Regular"&amp;P-1/&amp;N-1  </oddFooter>
    <firstFooter>&amp;R&amp;"Calibri,Regular"RUJAN 2020.</firstFooter>
  </headerFooter>
  <rowBreaks count="1" manualBreakCount="1">
    <brk id="41"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29"/>
  <sheetViews>
    <sheetView view="pageBreakPreview" zoomScaleNormal="100" zoomScaleSheetLayoutView="100" workbookViewId="0">
      <selection activeCell="A3" sqref="A3"/>
    </sheetView>
  </sheetViews>
  <sheetFormatPr defaultColWidth="9.140625" defaultRowHeight="15.75" x14ac:dyDescent="0.25"/>
  <cols>
    <col min="1" max="1" width="85.7109375" style="148" customWidth="1"/>
    <col min="2" max="16384" width="9.140625" style="16"/>
  </cols>
  <sheetData>
    <row r="2" spans="1:1" x14ac:dyDescent="0.25">
      <c r="A2" s="150" t="s">
        <v>588</v>
      </c>
    </row>
    <row r="3" spans="1:1" x14ac:dyDescent="0.25">
      <c r="A3" s="150"/>
    </row>
    <row r="4" spans="1:1" ht="63" x14ac:dyDescent="0.25">
      <c r="A4" s="152" t="s">
        <v>125</v>
      </c>
    </row>
    <row r="5" spans="1:1" ht="31.5" x14ac:dyDescent="0.25">
      <c r="A5" s="152" t="s">
        <v>126</v>
      </c>
    </row>
    <row r="6" spans="1:1" ht="47.25" x14ac:dyDescent="0.25">
      <c r="A6" s="152" t="s">
        <v>172</v>
      </c>
    </row>
    <row r="7" spans="1:1" ht="47.25" x14ac:dyDescent="0.25">
      <c r="A7" s="152" t="s">
        <v>127</v>
      </c>
    </row>
    <row r="8" spans="1:1" x14ac:dyDescent="0.25">
      <c r="A8" s="156" t="s">
        <v>128</v>
      </c>
    </row>
    <row r="9" spans="1:1" ht="47.25" x14ac:dyDescent="0.25">
      <c r="A9" s="156" t="s">
        <v>160</v>
      </c>
    </row>
    <row r="10" spans="1:1" x14ac:dyDescent="0.25">
      <c r="A10" s="156" t="s">
        <v>129</v>
      </c>
    </row>
    <row r="11" spans="1:1" x14ac:dyDescent="0.25">
      <c r="A11" s="156" t="s">
        <v>130</v>
      </c>
    </row>
    <row r="12" spans="1:1" ht="31.5" x14ac:dyDescent="0.25">
      <c r="A12" s="156" t="s">
        <v>133</v>
      </c>
    </row>
    <row r="13" spans="1:1" x14ac:dyDescent="0.25">
      <c r="A13" s="156" t="s">
        <v>134</v>
      </c>
    </row>
    <row r="14" spans="1:1" ht="47.25" x14ac:dyDescent="0.25">
      <c r="A14" s="152" t="s">
        <v>173</v>
      </c>
    </row>
    <row r="15" spans="1:1" ht="47.25" x14ac:dyDescent="0.25">
      <c r="A15" s="152" t="s">
        <v>180</v>
      </c>
    </row>
    <row r="16" spans="1:1" ht="78.75" x14ac:dyDescent="0.25">
      <c r="A16" s="152" t="s">
        <v>174</v>
      </c>
    </row>
    <row r="17" spans="1:1" ht="31.5" x14ac:dyDescent="0.25">
      <c r="A17" s="152" t="s">
        <v>181</v>
      </c>
    </row>
    <row r="18" spans="1:1" ht="63" x14ac:dyDescent="0.25">
      <c r="A18" s="182" t="s">
        <v>182</v>
      </c>
    </row>
    <row r="19" spans="1:1" ht="63" x14ac:dyDescent="0.25">
      <c r="A19" s="182" t="s">
        <v>183</v>
      </c>
    </row>
    <row r="20" spans="1:1" ht="94.5" x14ac:dyDescent="0.25">
      <c r="A20" s="60" t="s">
        <v>184</v>
      </c>
    </row>
    <row r="21" spans="1:1" ht="94.5" x14ac:dyDescent="0.25">
      <c r="A21" s="60" t="s">
        <v>186</v>
      </c>
    </row>
    <row r="22" spans="1:1" ht="31.5" x14ac:dyDescent="0.25">
      <c r="A22" s="60" t="s">
        <v>131</v>
      </c>
    </row>
    <row r="23" spans="1:1" ht="78.75" x14ac:dyDescent="0.25">
      <c r="A23" s="60" t="s">
        <v>132</v>
      </c>
    </row>
    <row r="24" spans="1:1" ht="47.25" x14ac:dyDescent="0.25">
      <c r="A24" s="60" t="s">
        <v>135</v>
      </c>
    </row>
    <row r="25" spans="1:1" ht="31.5" x14ac:dyDescent="0.25">
      <c r="A25" s="148" t="s">
        <v>136</v>
      </c>
    </row>
    <row r="26" spans="1:1" ht="47.25" x14ac:dyDescent="0.25">
      <c r="A26" s="148" t="s">
        <v>137</v>
      </c>
    </row>
    <row r="27" spans="1:1" ht="94.5" x14ac:dyDescent="0.25">
      <c r="A27" s="148" t="s">
        <v>138</v>
      </c>
    </row>
    <row r="28" spans="1:1" ht="47.25" x14ac:dyDescent="0.25">
      <c r="A28" s="148" t="s">
        <v>139</v>
      </c>
    </row>
    <row r="29" spans="1:1" x14ac:dyDescent="0.25">
      <c r="A29" s="148" t="s">
        <v>140</v>
      </c>
    </row>
  </sheetData>
  <sheetProtection password="EB7A" sheet="1" objects="1" scenarios="1" selectLockedCells="1"/>
  <dataValidations count="1">
    <dataValidation operator="lessThan" allowBlank="1" showInputMessage="1" showErrorMessage="1" sqref="B1:XFD1048576"/>
  </dataValidations>
  <pageMargins left="0.70866141732283472" right="0.70866141732283472" top="0.74803149606299213" bottom="0.74803149606299213" header="0.31496062992125984" footer="0.31496062992125984"/>
  <pageSetup paperSize="9" fitToHeight="0" orientation="portrait" r:id="rId1"/>
  <headerFooter differentFirst="1" scaleWithDoc="0">
    <oddFooter xml:space="preserve">&amp;R&amp;"Calibri,Regular"&amp;P-1/&amp;N-1  </oddFooter>
    <firstFooter xml:space="preserve">&amp;R&amp;"Calibri,Regular"&amp;P-1/&amp;N-1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6B2F4520036CF4EA3999548D9AC73BD" ma:contentTypeVersion="9" ma:contentTypeDescription="Create a new document." ma:contentTypeScope="" ma:versionID="e47dc042ace8e93b0513bb56e0978998">
  <xsd:schema xmlns:xsd="http://www.w3.org/2001/XMLSchema" xmlns:xs="http://www.w3.org/2001/XMLSchema" xmlns:p="http://schemas.microsoft.com/office/2006/metadata/properties" xmlns:ns2="ea7aa60c-0ed7-4395-902d-b3de6e05fa4f" xmlns:ns3="3c470b74-11a0-4239-9214-1bb725a09585" targetNamespace="http://schemas.microsoft.com/office/2006/metadata/properties" ma:root="true" ma:fieldsID="650cd5546075edea8a2fd09b43588579" ns2:_="" ns3:_="">
    <xsd:import namespace="ea7aa60c-0ed7-4395-902d-b3de6e05fa4f"/>
    <xsd:import namespace="3c470b74-11a0-4239-9214-1bb725a0958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7aa60c-0ed7-4395-902d-b3de6e05fa4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c470b74-11a0-4239-9214-1bb725a0958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3CE85D-A432-43C9-B3C9-E0CF78F629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7aa60c-0ed7-4395-902d-b3de6e05fa4f"/>
    <ds:schemaRef ds:uri="3c470b74-11a0-4239-9214-1bb725a095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A310E3C-6436-40C1-A879-338F5D9275E0}">
  <ds:schemaRefs>
    <ds:schemaRef ds:uri="http://schemas.microsoft.com/sharepoint/v3/contenttype/forms"/>
  </ds:schemaRefs>
</ds:datastoreItem>
</file>

<file path=customXml/itemProps3.xml><?xml version="1.0" encoding="utf-8"?>
<ds:datastoreItem xmlns:ds="http://schemas.openxmlformats.org/officeDocument/2006/customXml" ds:itemID="{F0E97897-EF73-4B0C-A8AD-F6564E7C568D}">
  <ds:schemaRefs>
    <ds:schemaRef ds:uri="http://purl.org/dc/elements/1.1/"/>
    <ds:schemaRef ds:uri="http://schemas.microsoft.com/office/2006/metadata/properties"/>
    <ds:schemaRef ds:uri="3c470b74-11a0-4239-9214-1bb725a0958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ea7aa60c-0ed7-4395-902d-b3de6e05fa4f"/>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15</vt:i4>
      </vt:variant>
    </vt:vector>
  </HeadingPairs>
  <TitlesOfParts>
    <vt:vector size="26" baseType="lpstr">
      <vt:lpstr>NASLOVNICA</vt:lpstr>
      <vt:lpstr>SADRŽAJ</vt:lpstr>
      <vt:lpstr>OPĆI OPIS</vt:lpstr>
      <vt:lpstr>OPĆI UVJETI_GRAĐ</vt:lpstr>
      <vt:lpstr>A_GRAĐ-OBRT</vt:lpstr>
      <vt:lpstr>B_VIO</vt:lpstr>
      <vt:lpstr>OPĆI UVJETI_STROJ</vt:lpstr>
      <vt:lpstr>C_STROJARSTVO</vt:lpstr>
      <vt:lpstr>OPĆI UVJETI_ELE</vt:lpstr>
      <vt:lpstr>D_ELEKTROINSTALACIJE</vt:lpstr>
      <vt:lpstr>REKAPITULACIJA</vt:lpstr>
      <vt:lpstr>'A_GRAĐ-OBRT'!Print_Area</vt:lpstr>
      <vt:lpstr>B_VIO!Print_Area</vt:lpstr>
      <vt:lpstr>C_STROJARSTVO!Print_Area</vt:lpstr>
      <vt:lpstr>D_ELEKTROINSTALACIJE!Print_Area</vt:lpstr>
      <vt:lpstr>NASLOVNICA!Print_Area</vt:lpstr>
      <vt:lpstr>'OPĆI OPIS'!Print_Area</vt:lpstr>
      <vt:lpstr>'OPĆI UVJETI_ELE'!Print_Area</vt:lpstr>
      <vt:lpstr>'OPĆI UVJETI_GRAĐ'!Print_Area</vt:lpstr>
      <vt:lpstr>'OPĆI UVJETI_STROJ'!Print_Area</vt:lpstr>
      <vt:lpstr>REKAPITULACIJA!Print_Area</vt:lpstr>
      <vt:lpstr>SADRŽAJ!Print_Area</vt:lpstr>
      <vt:lpstr>'A_GRAĐ-OBRT'!Print_Titles</vt:lpstr>
      <vt:lpstr>B_VIO!Print_Titles</vt:lpstr>
      <vt:lpstr>C_STROJARSTVO!Print_Titles</vt:lpstr>
      <vt:lpstr>D_ELEKTROINSTALACIJE!Print_Titles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ARRAKIS d.o.o.</dc:creator>
  <cp:lastModifiedBy>ARRAKIS</cp:lastModifiedBy>
  <cp:lastPrinted>2021-12-17T14:19:30Z</cp:lastPrinted>
  <dcterms:created xsi:type="dcterms:W3CDTF">2006-08-07T06:01:52Z</dcterms:created>
  <dcterms:modified xsi:type="dcterms:W3CDTF">2021-12-17T14:35:27Z</dcterms:modified>
</cp:coreProperties>
</file>